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drawings/drawing1.xml" ContentType="application/vnd.openxmlformats-officedocument.drawing+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Z:\"/>
    </mc:Choice>
  </mc:AlternateContent>
  <xr:revisionPtr revIDLastSave="0" documentId="8_{E2F52F30-EE63-414F-96CE-C055EC5417A0}" xr6:coauthVersionLast="46" xr6:coauthVersionMax="46" xr10:uidLastSave="{00000000-0000-0000-0000-000000000000}"/>
  <bookViews>
    <workbookView xWindow="1330" yWindow="790" windowWidth="16010" windowHeight="9120" activeTab="2" xr2:uid="{00000000-000D-0000-FFFF-FFFF00000000}"/>
  </bookViews>
  <sheets>
    <sheet name="L-S" sheetId="5" r:id="rId1"/>
    <sheet name="M-NM" sheetId="1" r:id="rId2"/>
    <sheet name="Readme" sheetId="2" r:id="rId3"/>
    <sheet name="K" sheetId="3" r:id="rId4"/>
    <sheet name="f(S)" sheetId="4" r:id="rId5"/>
  </sheets>
  <externalReferences>
    <externalReference r:id="rId6"/>
  </externalReferences>
  <definedNames>
    <definedName name="A" localSheetId="4">'f(S)'!$F$1</definedName>
    <definedName name="B" localSheetId="4">'f(S)'!$F$2</definedName>
    <definedName name="beta">'[1]template for Cd and spin-v2'!$D$5</definedName>
    <definedName name="c0" localSheetId="3">K!$D$4</definedName>
    <definedName name="c0">'[1]template for Cd and spin-v2'!$D$4</definedName>
    <definedName name="circ" localSheetId="3">K!$B$2</definedName>
    <definedName name="circ">'[1]template for Cd and spin-v2'!$B$2</definedName>
    <definedName name="circumference__inches" localSheetId="3">K!$B$2</definedName>
    <definedName name="const">'[1]template for Cd and spin-v2'!$D$3</definedName>
    <definedName name="elev" localSheetId="3">K!$D$7</definedName>
    <definedName name="elev">'[1]template for Cd and spin-v2'!$D$7</definedName>
    <definedName name="g">#REF!</definedName>
    <definedName name="k">#REF!</definedName>
    <definedName name="mass" localSheetId="3">K!$B$1</definedName>
    <definedName name="mass">'[1]template for Cd and spin-v2'!$B$1</definedName>
    <definedName name="n" localSheetId="4">'f(S)'!$F$3</definedName>
    <definedName name="phiwind">'[1]template for Cd and spin-v2'!$B$6</definedName>
    <definedName name="pressure" localSheetId="3">K!$D$11</definedName>
    <definedName name="pressure">'[1]template for Cd and spin-v2'!$D$11</definedName>
    <definedName name="RH" localSheetId="3">K!$B$7</definedName>
    <definedName name="RH">'[1]template for Cd and spin-v2'!$B$7</definedName>
    <definedName name="rho" localSheetId="3">K!$D$2</definedName>
    <definedName name="rho">'[1]template for Cd and spin-v2'!$D$1</definedName>
    <definedName name="rho_1">K!$D$1</definedName>
    <definedName name="SVP" localSheetId="3">K!$D$10</definedName>
    <definedName name="SVP">'[1]template for Cd and spin-v2'!$D$10</definedName>
    <definedName name="temp" localSheetId="3">K!$D$6</definedName>
    <definedName name="temp">'[1]template for Cd and spin-v2'!$D$6</definedName>
    <definedName name="vwind">'[1]template for Cd and spin-v2'!$B$5</definedName>
    <definedName name="yR">K!$B$13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C2" i="5" l="1"/>
  <c r="BB2" i="5"/>
  <c r="BA2" i="5"/>
  <c r="AZ2" i="5"/>
  <c r="AY2" i="5"/>
  <c r="O2" i="5"/>
  <c r="R2" i="5" s="1"/>
  <c r="N2" i="5"/>
  <c r="B3" i="4"/>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231" i="4"/>
  <c r="B232" i="4"/>
  <c r="B233" i="4"/>
  <c r="B234" i="4"/>
  <c r="B235" i="4"/>
  <c r="B236" i="4"/>
  <c r="B237" i="4"/>
  <c r="B238" i="4"/>
  <c r="B239" i="4"/>
  <c r="B240" i="4"/>
  <c r="B241" i="4"/>
  <c r="B242" i="4"/>
  <c r="B243" i="4"/>
  <c r="B244" i="4"/>
  <c r="B245" i="4"/>
  <c r="B246" i="4"/>
  <c r="B247" i="4"/>
  <c r="B248" i="4"/>
  <c r="B249" i="4"/>
  <c r="B250" i="4"/>
  <c r="B251" i="4"/>
  <c r="B252" i="4"/>
  <c r="B253" i="4"/>
  <c r="B254" i="4"/>
  <c r="B255" i="4"/>
  <c r="B256" i="4"/>
  <c r="B257" i="4"/>
  <c r="B258" i="4"/>
  <c r="B259" i="4"/>
  <c r="B260" i="4"/>
  <c r="B261" i="4"/>
  <c r="B262" i="4"/>
  <c r="B263" i="4"/>
  <c r="B264" i="4"/>
  <c r="B265" i="4"/>
  <c r="B266" i="4"/>
  <c r="B267" i="4"/>
  <c r="B268" i="4"/>
  <c r="B269" i="4"/>
  <c r="B270" i="4"/>
  <c r="B271" i="4"/>
  <c r="B272" i="4"/>
  <c r="B273" i="4"/>
  <c r="B274" i="4"/>
  <c r="B275" i="4"/>
  <c r="B276" i="4"/>
  <c r="B277" i="4"/>
  <c r="B278" i="4"/>
  <c r="B279" i="4"/>
  <c r="B280" i="4"/>
  <c r="B281" i="4"/>
  <c r="B282" i="4"/>
  <c r="B283" i="4"/>
  <c r="B284" i="4"/>
  <c r="B285" i="4"/>
  <c r="B286" i="4"/>
  <c r="B287" i="4"/>
  <c r="B288" i="4"/>
  <c r="B289" i="4"/>
  <c r="B290" i="4"/>
  <c r="B291" i="4"/>
  <c r="B292" i="4"/>
  <c r="B293" i="4"/>
  <c r="B294" i="4"/>
  <c r="B295" i="4"/>
  <c r="B296" i="4"/>
  <c r="B297" i="4"/>
  <c r="B298" i="4"/>
  <c r="B299" i="4"/>
  <c r="B300" i="4"/>
  <c r="B301" i="4"/>
  <c r="B302" i="4"/>
  <c r="B303" i="4"/>
  <c r="B304" i="4"/>
  <c r="B305" i="4"/>
  <c r="B306" i="4"/>
  <c r="B307" i="4"/>
  <c r="B308" i="4"/>
  <c r="B309" i="4"/>
  <c r="B310" i="4"/>
  <c r="B311" i="4"/>
  <c r="B312" i="4"/>
  <c r="B313" i="4"/>
  <c r="B314" i="4"/>
  <c r="B315" i="4"/>
  <c r="B316" i="4"/>
  <c r="B317" i="4"/>
  <c r="B318" i="4"/>
  <c r="B319" i="4"/>
  <c r="B320" i="4"/>
  <c r="B321" i="4"/>
  <c r="B322" i="4"/>
  <c r="B323" i="4"/>
  <c r="B324" i="4"/>
  <c r="B325" i="4"/>
  <c r="B326" i="4"/>
  <c r="B327" i="4"/>
  <c r="B328" i="4"/>
  <c r="B329" i="4"/>
  <c r="B330" i="4"/>
  <c r="B331" i="4"/>
  <c r="B332" i="4"/>
  <c r="B333" i="4"/>
  <c r="B334" i="4"/>
  <c r="B335" i="4"/>
  <c r="B336" i="4"/>
  <c r="B337" i="4"/>
  <c r="B338" i="4"/>
  <c r="B339" i="4"/>
  <c r="B340" i="4"/>
  <c r="B341" i="4"/>
  <c r="B342" i="4"/>
  <c r="B343" i="4"/>
  <c r="B344" i="4"/>
  <c r="B345" i="4"/>
  <c r="B346" i="4"/>
  <c r="B347" i="4"/>
  <c r="B348" i="4"/>
  <c r="B349" i="4"/>
  <c r="B350" i="4"/>
  <c r="B351" i="4"/>
  <c r="B352" i="4"/>
  <c r="B353" i="4"/>
  <c r="B354" i="4"/>
  <c r="B355" i="4"/>
  <c r="B356" i="4"/>
  <c r="B357" i="4"/>
  <c r="B358" i="4"/>
  <c r="B359" i="4"/>
  <c r="B360" i="4"/>
  <c r="B361" i="4"/>
  <c r="B362" i="4"/>
  <c r="B363" i="4"/>
  <c r="B364" i="4"/>
  <c r="B365" i="4"/>
  <c r="B366" i="4"/>
  <c r="B367" i="4"/>
  <c r="B368" i="4"/>
  <c r="B369" i="4"/>
  <c r="B370" i="4"/>
  <c r="B371" i="4"/>
  <c r="B372" i="4"/>
  <c r="B373" i="4"/>
  <c r="B374" i="4"/>
  <c r="B375" i="4"/>
  <c r="B376" i="4"/>
  <c r="B377" i="4"/>
  <c r="B378" i="4"/>
  <c r="B379" i="4"/>
  <c r="B380" i="4"/>
  <c r="B381" i="4"/>
  <c r="B382" i="4"/>
  <c r="B383" i="4"/>
  <c r="B384" i="4"/>
  <c r="B385" i="4"/>
  <c r="B386" i="4"/>
  <c r="B387" i="4"/>
  <c r="B388" i="4"/>
  <c r="B389" i="4"/>
  <c r="B390" i="4"/>
  <c r="B391" i="4"/>
  <c r="B392" i="4"/>
  <c r="B393" i="4"/>
  <c r="B394" i="4"/>
  <c r="B395" i="4"/>
  <c r="B396" i="4"/>
  <c r="B397" i="4"/>
  <c r="B398" i="4"/>
  <c r="B399" i="4"/>
  <c r="B400" i="4"/>
  <c r="B401" i="4"/>
  <c r="B402" i="4"/>
  <c r="B403" i="4"/>
  <c r="B404" i="4"/>
  <c r="B405" i="4"/>
  <c r="B406" i="4"/>
  <c r="B407" i="4"/>
  <c r="B408" i="4"/>
  <c r="B409" i="4"/>
  <c r="B410" i="4"/>
  <c r="B411" i="4"/>
  <c r="B412" i="4"/>
  <c r="B413" i="4"/>
  <c r="B414" i="4"/>
  <c r="B415" i="4"/>
  <c r="B416" i="4"/>
  <c r="B417" i="4"/>
  <c r="B418" i="4"/>
  <c r="B419" i="4"/>
  <c r="B420" i="4"/>
  <c r="B421" i="4"/>
  <c r="B422" i="4"/>
  <c r="B423" i="4"/>
  <c r="B424" i="4"/>
  <c r="B425" i="4"/>
  <c r="B426" i="4"/>
  <c r="B427" i="4"/>
  <c r="B428" i="4"/>
  <c r="B429" i="4"/>
  <c r="B430" i="4"/>
  <c r="B431" i="4"/>
  <c r="B432" i="4"/>
  <c r="B433" i="4"/>
  <c r="B434" i="4"/>
  <c r="B435" i="4"/>
  <c r="B436" i="4"/>
  <c r="B437" i="4"/>
  <c r="B438" i="4"/>
  <c r="B439" i="4"/>
  <c r="B440" i="4"/>
  <c r="B441" i="4"/>
  <c r="B442" i="4"/>
  <c r="B443" i="4"/>
  <c r="B444" i="4"/>
  <c r="B445" i="4"/>
  <c r="B446" i="4"/>
  <c r="B447" i="4"/>
  <c r="B448" i="4"/>
  <c r="B449" i="4"/>
  <c r="B450" i="4"/>
  <c r="B451" i="4"/>
  <c r="B452" i="4"/>
  <c r="B2" i="4"/>
  <c r="O2" i="1"/>
  <c r="P2" i="5" l="1"/>
  <c r="AM2" i="5"/>
  <c r="Q2" i="5"/>
  <c r="AN2" i="5"/>
  <c r="AO2" i="5"/>
  <c r="N2" i="1"/>
  <c r="S2" i="5" l="1"/>
  <c r="V2" i="5" s="1"/>
  <c r="AO2" i="1"/>
  <c r="AN2" i="1"/>
  <c r="AP2" i="1"/>
  <c r="U2" i="5" l="1"/>
  <c r="T2" i="5"/>
  <c r="W2" i="5" s="1"/>
  <c r="Q2" i="1"/>
  <c r="P2" i="1"/>
  <c r="R2" i="1"/>
  <c r="D6" i="3"/>
  <c r="D7" i="3"/>
  <c r="D8" i="3"/>
  <c r="D9" i="3"/>
  <c r="D10" i="3"/>
  <c r="D11" i="3"/>
  <c r="X2" i="5" l="1"/>
  <c r="Z2" i="5"/>
  <c r="Y2" i="5"/>
  <c r="S2" i="1"/>
  <c r="U2" i="1" s="1"/>
  <c r="D2" i="3"/>
  <c r="D1" i="3" s="1"/>
  <c r="D4" i="3" s="1"/>
  <c r="AA2" i="5" l="1"/>
  <c r="AC2" i="5" s="1"/>
  <c r="AP2" i="5"/>
  <c r="AS2" i="5" s="1"/>
  <c r="AD2" i="5"/>
  <c r="AB2" i="5"/>
  <c r="T2" i="1"/>
  <c r="V2" i="1"/>
  <c r="D3" i="3"/>
  <c r="AQ2" i="5" l="1"/>
  <c r="AT2" i="5" s="1"/>
  <c r="AR2" i="5"/>
  <c r="AE2" i="5"/>
  <c r="AH2" i="5" s="1"/>
  <c r="AJ2" i="5"/>
  <c r="AK2" i="5"/>
  <c r="W2" i="1"/>
  <c r="AM2" i="1" s="1"/>
  <c r="AG2" i="5" l="1"/>
  <c r="AF2" i="5"/>
  <c r="AL2" i="5"/>
  <c r="X2" i="1"/>
  <c r="Y2" i="1"/>
  <c r="Z2" i="1"/>
  <c r="AI2" i="5" l="1"/>
  <c r="AU2" i="5" s="1"/>
  <c r="AV2" i="5"/>
  <c r="AW2" i="5"/>
  <c r="AX2" i="5" s="1"/>
  <c r="AQ2" i="1"/>
  <c r="AW2" i="1" s="1"/>
  <c r="AA2" i="1"/>
  <c r="AX2" i="1" l="1"/>
  <c r="AY2" i="1" s="1"/>
  <c r="AR2" i="1"/>
  <c r="AT2" i="1"/>
  <c r="AS2" i="1"/>
  <c r="AD2" i="1"/>
  <c r="AK2" i="1" s="1"/>
  <c r="AC2" i="1"/>
  <c r="AB2" i="1"/>
  <c r="AJ2" i="1" s="1"/>
  <c r="AU2" i="1" l="1"/>
  <c r="AL2" i="1"/>
  <c r="AE2" i="1"/>
  <c r="AZ2" i="1" l="1"/>
  <c r="BA2" i="1" s="1"/>
  <c r="AH2" i="1"/>
  <c r="AG2" i="1"/>
  <c r="AF2" i="1"/>
  <c r="BC2" i="1" l="1"/>
  <c r="BE2" i="1" s="1"/>
  <c r="BB2" i="1"/>
  <c r="BD2" i="1" s="1"/>
  <c r="AI2" i="1"/>
  <c r="AV2" i="1" s="1"/>
  <c r="BG2" i="1" l="1"/>
  <c r="BF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tc={E48C7650-761E-4CFC-9A49-996FC8DFDA92}</author>
    <author>tc={FD981303-ED34-42AC-B917-2C18319D7A77}</author>
    <author>tc={169B5F22-30E6-4B66-9B04-74C4778C3962}</author>
    <author>tc={54A8D1B8-33E0-4224-8230-FF3130E9ED0D}</author>
    <author>tc={95FC8474-9831-45AD-A1B4-3DAAEAF9B370}</author>
    <author>tc={E78F0260-34E9-466A-A2C8-BA55289BF56C}</author>
    <author>tc={52EFF0C1-C86C-45B3-8E30-17148108FFB9}</author>
    <author>tc={165A3ACA-6D77-4B16-A279-07E50A000A38}</author>
  </authors>
  <commentList>
    <comment ref="AI1" authorId="0" shapeId="0" xr:uid="{E48C7650-761E-4CFC-9A49-996FC8DFDA92}">
      <text>
        <t>[Threaded comment]
Your version of Excel allows you to read this threaded comment; however, any edits to it will get removed if the file is opened in a newer version of Excel. Learn more: https://go.microsoft.com/fwlink/?linkid=870924
Comment:
    Total movement direction</t>
      </text>
    </comment>
    <comment ref="AJ1" authorId="1" shapeId="0" xr:uid="{FD981303-ED34-42AC-B917-2C18319D7A77}">
      <text>
        <t>[Threaded comment]
Your version of Excel allows you to read this threaded comment; however, any edits to it will get removed if the file is opened in a newer version of Excel. Learn more: https://go.microsoft.com/fwlink/?linkid=870924
Comment:
    Total x movement</t>
      </text>
    </comment>
    <comment ref="AK1" authorId="2" shapeId="0" xr:uid="{169B5F22-30E6-4B66-9B04-74C4778C3962}">
      <text>
        <t>[Threaded comment]
Your version of Excel allows you to read this threaded comment; however, any edits to it will get removed if the file is opened in a newer version of Excel. Learn more: https://go.microsoft.com/fwlink/?linkid=870924
Comment:
    Total z movement</t>
      </text>
    </comment>
    <comment ref="AP1" authorId="3" shapeId="0" xr:uid="{54A8D1B8-33E0-4224-8230-FF3130E9ED0D}">
      <text>
        <t>[Threaded comment]
Your version of Excel allows you to read this threaded comment; however, any edits to it will get removed if the file is opened in a newer version of Excel. Learn more: https://go.microsoft.com/fwlink/?linkid=870924
Comment:
    spin efficiency</t>
      </text>
    </comment>
    <comment ref="AT1" authorId="4" shapeId="0" xr:uid="{95FC8474-9831-45AD-A1B4-3DAAEAF9B370}">
      <text>
        <t>[Threaded comment]
Your version of Excel allows you to read this threaded comment; however, any edits to it will get removed if the file is opened in a newer version of Excel. Learn more: https://go.microsoft.com/fwlink/?linkid=870924
Comment:
    Magnus movement direction</t>
      </text>
    </comment>
    <comment ref="AU1" authorId="5" shapeId="0" xr:uid="{E78F0260-34E9-466A-A2C8-BA55289BF56C}">
      <text>
        <t>[Threaded comment]
Your version of Excel allows you to read this threaded comment; however, any edits to it will get removed if the file is opened in a newer version of Excel. Learn more: https://go.microsoft.com/fwlink/?linkid=870924
Comment:
    axis shift</t>
      </text>
    </comment>
    <comment ref="BB1" authorId="6" shapeId="0" xr:uid="{52EFF0C1-C86C-45B3-8E30-17148108FFB9}">
      <text>
        <t>[Threaded comment]
Your version of Excel allows you to read this threaded comment; however, any edits to it will get removed if the file is opened in a newer version of Excel. Learn more: https://go.microsoft.com/fwlink/?linkid=870924
Comment:
    Magnus x movement</t>
      </text>
    </comment>
    <comment ref="BC1" authorId="7" shapeId="0" xr:uid="{165A3ACA-6D77-4B16-A279-07E50A000A38}">
      <text>
        <t>[Threaded comment]
Your version of Excel allows you to read this threaded comment; however, any edits to it will get removed if the file is opened in a newer version of Excel. Learn more: https://go.microsoft.com/fwlink/?linkid=870924
Comment:
    Magnus z movement</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tc={7965B42C-D392-472E-AA51-19AD1F493915}</author>
    <author>tc={DECAA0A8-244A-4FB4-921C-D6719CC68275}</author>
    <author>tc={7021FC1D-3A08-42D7-A56C-C97A8D14E265}</author>
    <author>tc={7A8D33C4-E976-477A-BC94-F4267ED2CFC4}</author>
    <author>tc={66328296-F18A-494C-8B55-04C57599FC80}</author>
    <author>tc={599C8169-54E4-428A-8A0D-40D77E9345B7}</author>
    <author>tc={ECE0B67B-7E0C-4AE5-8AC1-5D51846E34CB}</author>
    <author>tc={D9E7A444-5A73-4C87-9221-BF62574DD271}</author>
    <author>tc={66781CC7-3A8E-4B21-9734-4D0E087B1EBD}</author>
    <author>tc={FB67D0CA-06BE-4F71-93BE-CC9B43553D81}</author>
    <author>tc={6102206E-2B9E-4781-AE4F-FF0D1288B850}</author>
    <author>tc={F2CD2A8D-ACCA-4D6F-9E97-C646FB8F606B}</author>
  </authors>
  <commentList>
    <comment ref="AI1" authorId="0" shapeId="0" xr:uid="{7965B42C-D392-472E-AA51-19AD1F493915}">
      <text>
        <t>[Threaded comment]
Your version of Excel allows you to read this threaded comment; however, any edits to it will get removed if the file is opened in a newer version of Excel. Learn more: https://go.microsoft.com/fwlink/?linkid=870924
Comment:
    Total movement direction</t>
      </text>
    </comment>
    <comment ref="AJ1" authorId="1" shapeId="0" xr:uid="{DECAA0A8-244A-4FB4-921C-D6719CC68275}">
      <text>
        <t>[Threaded comment]
Your version of Excel allows you to read this threaded comment; however, any edits to it will get removed if the file is opened in a newer version of Excel. Learn more: https://go.microsoft.com/fwlink/?linkid=870924
Comment:
    Total x movement</t>
      </text>
    </comment>
    <comment ref="AK1" authorId="2" shapeId="0" xr:uid="{7021FC1D-3A08-42D7-A56C-C97A8D14E265}">
      <text>
        <t>[Threaded comment]
Your version of Excel allows you to read this threaded comment; however, any edits to it will get removed if the file is opened in a newer version of Excel. Learn more: https://go.microsoft.com/fwlink/?linkid=870924
Comment:
    Total z movement</t>
      </text>
    </comment>
    <comment ref="AQ1" authorId="3" shapeId="0" xr:uid="{7A8D33C4-E976-477A-BC94-F4267ED2CFC4}">
      <text>
        <t>[Threaded comment]
Your version of Excel allows you to read this threaded comment; however, any edits to it will get removed if the file is opened in a newer version of Excel. Learn more: https://go.microsoft.com/fwlink/?linkid=870924
Comment:
    spin efficiency</t>
      </text>
    </comment>
    <comment ref="AU1" authorId="4" shapeId="0" xr:uid="{66328296-F18A-494C-8B55-04C57599FC80}">
      <text>
        <t>[Threaded comment]
Your version of Excel allows you to read this threaded comment; however, any edits to it will get removed if the file is opened in a newer version of Excel. Learn more: https://go.microsoft.com/fwlink/?linkid=870924
Comment:
    Magnus movement direction</t>
      </text>
    </comment>
    <comment ref="AV1" authorId="5" shapeId="0" xr:uid="{599C8169-54E4-428A-8A0D-40D77E9345B7}">
      <text>
        <t>[Threaded comment]
Your version of Excel allows you to read this threaded comment; however, any edits to it will get removed if the file is opened in a newer version of Excel. Learn more: https://go.microsoft.com/fwlink/?linkid=870924
Comment:
    axis shift</t>
      </text>
    </comment>
    <comment ref="AX1" authorId="6" shapeId="0" xr:uid="{ECE0B67B-7E0C-4AE5-8AC1-5D51846E34CB}">
      <text>
        <t>[Threaded comment]
Your version of Excel allows you to read this threaded comment; however, any edits to it will get removed if the file is opened in a newer version of Excel. Learn more: https://go.microsoft.com/fwlink/?linkid=870924
Comment:
    lift coefficient</t>
      </text>
    </comment>
    <comment ref="BB1" authorId="7" shapeId="0" xr:uid="{D9E7A444-5A73-4C87-9221-BF62574DD271}">
      <text>
        <t>[Threaded comment]
Your version of Excel allows you to read this threaded comment; however, any edits to it will get removed if the file is opened in a newer version of Excel. Learn more: https://go.microsoft.com/fwlink/?linkid=870924
Comment:
    Magnus x movement</t>
      </text>
    </comment>
    <comment ref="BC1" authorId="8" shapeId="0" xr:uid="{66781CC7-3A8E-4B21-9734-4D0E087B1EBD}">
      <text>
        <t>[Threaded comment]
Your version of Excel allows you to read this threaded comment; however, any edits to it will get removed if the file is opened in a newer version of Excel. Learn more: https://go.microsoft.com/fwlink/?linkid=870924
Comment:
    Magnus z movement</t>
      </text>
    </comment>
    <comment ref="BD1" authorId="9" shapeId="0" xr:uid="{FB67D0CA-06BE-4F71-93BE-CC9B43553D81}">
      <text>
        <t>[Threaded comment]
Your version of Excel allows you to read this threaded comment; however, any edits to it will get removed if the file is opened in a newer version of Excel. Learn more: https://go.microsoft.com/fwlink/?linkid=870924
Comment:
    non-Magnus x movement</t>
      </text>
    </comment>
    <comment ref="BE1" authorId="10" shapeId="0" xr:uid="{6102206E-2B9E-4781-AE4F-FF0D1288B850}">
      <text>
        <t>[Threaded comment]
Your version of Excel allows you to read this threaded comment; however, any edits to it will get removed if the file is opened in a newer version of Excel. Learn more: https://go.microsoft.com/fwlink/?linkid=870924
Comment:
    non-Magnus z movement</t>
      </text>
    </comment>
    <comment ref="BG1" authorId="11" shapeId="0" xr:uid="{F2CD2A8D-ACCA-4D6F-9E97-C646FB8F606B}">
      <text>
        <t>[Threaded comment]
Your version of Excel allows you to read this threaded comment; however, any edits to it will get removed if the file is opened in a newer version of Excel. Learn more: https://go.microsoft.com/fwlink/?linkid=870924
Comment:
    non-Magnus movement direction</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a-nathan</author>
    <author>Alan M. Nathan</author>
  </authors>
  <commentList>
    <comment ref="B1" authorId="0" shapeId="0" xr:uid="{DC9ACDE3-5393-4247-ABA9-821128D941B5}">
      <text>
        <r>
          <rPr>
            <b/>
            <sz val="8"/>
            <color indexed="81"/>
            <rFont val="Tahoma"/>
            <family val="2"/>
          </rPr>
          <t>a-nathan:</t>
        </r>
        <r>
          <rPr>
            <sz val="8"/>
            <color indexed="81"/>
            <rFont val="Tahoma"/>
            <family val="2"/>
          </rPr>
          <t xml:space="preserve">
mass of ball
baseball:  5.125 oz
softball:  6.5 oz</t>
        </r>
      </text>
    </comment>
    <comment ref="B2" authorId="0" shapeId="0" xr:uid="{1D0472DF-5972-4B5A-91F9-A5BAAB913D4F}">
      <text>
        <r>
          <rPr>
            <b/>
            <sz val="8"/>
            <color indexed="81"/>
            <rFont val="Tahoma"/>
            <family val="2"/>
          </rPr>
          <t>a-nathan:</t>
        </r>
        <r>
          <rPr>
            <sz val="8"/>
            <color indexed="81"/>
            <rFont val="Tahoma"/>
            <family val="2"/>
          </rPr>
          <t xml:space="preserve">
circumference:
9.125" for baseball
12.0" for softball</t>
        </r>
      </text>
    </comment>
    <comment ref="D2" authorId="1" shapeId="0" xr:uid="{C411A36E-757A-4DEF-BA5D-633BCD562451}">
      <text>
        <r>
          <rPr>
            <b/>
            <sz val="9"/>
            <color indexed="81"/>
            <rFont val="Tahoma"/>
            <family val="2"/>
          </rPr>
          <t>Alan M. Nathan:</t>
        </r>
        <r>
          <rPr>
            <sz val="9"/>
            <color indexed="81"/>
            <rFont val="Tahoma"/>
            <family val="2"/>
          </rPr>
          <t xml:space="preserve">
air density in kg/m^3, taking into account temperature, elevation, pressure, and relative humidity.  Note that the factor 0.3783 was inserted on Jully 5, 2012 to correctly take into account the mass of the water molecule.  See CRC, 54th Ed, p. F-9.</t>
        </r>
      </text>
    </comment>
    <comment ref="D3" authorId="1" shapeId="0" xr:uid="{84E2D441-62BD-4FE3-8EE1-CF7925F44469}">
      <text>
        <r>
          <rPr>
            <b/>
            <sz val="9"/>
            <color indexed="81"/>
            <rFont val="Tahoma"/>
            <family val="2"/>
          </rPr>
          <t>Alan M. Nathan:</t>
        </r>
        <r>
          <rPr>
            <sz val="9"/>
            <color indexed="81"/>
            <rFont val="Tahoma"/>
            <family val="2"/>
          </rPr>
          <t xml:space="preserve">
0.5*rho*A/m in 1/ft</t>
        </r>
      </text>
    </comment>
    <comment ref="D4" authorId="1" shapeId="0" xr:uid="{06C76EA4-0CFE-4D15-8669-97C901F52E9D}">
      <text>
        <r>
          <rPr>
            <b/>
            <sz val="9"/>
            <color indexed="81"/>
            <rFont val="Tahoma"/>
            <family val="2"/>
          </rPr>
          <t>Alan M. Nathan:</t>
        </r>
        <r>
          <rPr>
            <sz val="9"/>
            <color indexed="81"/>
            <rFont val="Tahoma"/>
            <family val="2"/>
          </rPr>
          <t xml:space="preserve">
units are 1/ft
c0=0.5*rho*A/m for rho=1.225 kg/m^3 (0.0767 lb/ft^3), a value appropriate for elev=0 and T=288.16K
(15C or 59F)
c0=0.5*rho*A/m 
This value assumes a baseball with circumference of 9-1/8 inches and mass 5-1/8 oz.</t>
        </r>
      </text>
    </comment>
    <comment ref="D5" authorId="1" shapeId="0" xr:uid="{BF50AE80-77B2-4D57-B7A0-31645CF96206}">
      <text>
        <r>
          <rPr>
            <b/>
            <sz val="9"/>
            <color indexed="81"/>
            <rFont val="Tahoma"/>
            <family val="2"/>
          </rPr>
          <t>Alan M. Nathan:</t>
        </r>
        <r>
          <rPr>
            <sz val="9"/>
            <color indexed="81"/>
            <rFont val="Tahoma"/>
            <family val="2"/>
          </rPr>
          <t xml:space="preserve">
actual pressure = (corrected barometric pressure)*exp(-elev*beta).  Beta has unitls /1m.
</t>
        </r>
      </text>
    </comment>
    <comment ref="B6" authorId="1" shapeId="0" xr:uid="{18DFCBFC-CBAC-4FCC-ACC0-63AEAE8284C8}">
      <text>
        <r>
          <rPr>
            <b/>
            <sz val="9"/>
            <color indexed="81"/>
            <rFont val="Tahoma"/>
            <family val="2"/>
          </rPr>
          <t>Alan M. Nathan:</t>
        </r>
        <r>
          <rPr>
            <sz val="9"/>
            <color indexed="81"/>
            <rFont val="Tahoma"/>
            <family val="2"/>
          </rPr>
          <t xml:space="preserve">
angle of wind wrt the y axis (runs from -180 to +180)
0 =&gt; out to CF
45 =&gt; out to RF pole
-45 =&gt; out to LF pole
180 =&gt; in from CF</t>
        </r>
      </text>
    </comment>
    <comment ref="B7" authorId="1" shapeId="0" xr:uid="{CF284261-A094-4FE8-AA3E-954161F00F5A}">
      <text>
        <r>
          <rPr>
            <b/>
            <sz val="9"/>
            <color indexed="81"/>
            <rFont val="Tahoma"/>
            <family val="2"/>
          </rPr>
          <t>Alan M. Nathan:</t>
        </r>
        <r>
          <rPr>
            <sz val="9"/>
            <color indexed="81"/>
            <rFont val="Tahoma"/>
            <family val="2"/>
          </rPr>
          <t xml:space="preserve">
relative humidity in percent</t>
        </r>
      </text>
    </comment>
    <comment ref="B8" authorId="1" shapeId="0" xr:uid="{262ED32E-7C3F-4272-8772-0D27C054691D}">
      <text>
        <r>
          <rPr>
            <b/>
            <sz val="9"/>
            <color indexed="81"/>
            <rFont val="Tahoma"/>
            <family val="2"/>
          </rPr>
          <t>Alan M. Nathan:</t>
        </r>
        <r>
          <rPr>
            <sz val="9"/>
            <color indexed="81"/>
            <rFont val="Tahoma"/>
            <family val="2"/>
          </rPr>
          <t xml:space="preserve">
Barometric Pressure in inches of  Hg.  Note:  this is the "corrected" value (i.e., referred to sea level)</t>
        </r>
      </text>
    </comment>
    <comment ref="D10" authorId="1" shapeId="0" xr:uid="{CD09610F-FF5C-40A9-A419-17DF88A2BB6E}">
      <text>
        <r>
          <rPr>
            <b/>
            <sz val="9"/>
            <color indexed="81"/>
            <rFont val="Tahoma"/>
            <family val="2"/>
          </rPr>
          <t>Alan M. Nathan:</t>
        </r>
        <r>
          <rPr>
            <sz val="9"/>
            <color indexed="81"/>
            <rFont val="Tahoma"/>
            <family val="2"/>
          </rPr>
          <t xml:space="preserve">
Saturation Vapor Pressure, in mm Hg</t>
        </r>
      </text>
    </comment>
  </commentList>
</comments>
</file>

<file path=xl/sharedStrings.xml><?xml version="1.0" encoding="utf-8"?>
<sst xmlns="http://schemas.openxmlformats.org/spreadsheetml/2006/main" count="138" uniqueCount="95">
  <si>
    <t>vxR</t>
  </si>
  <si>
    <t>vyR</t>
  </si>
  <si>
    <t>vzR</t>
  </si>
  <si>
    <t>yR</t>
  </si>
  <si>
    <t>vx0</t>
  </si>
  <si>
    <t>vy0</t>
  </si>
  <si>
    <t>vz0</t>
  </si>
  <si>
    <t>ax</t>
  </si>
  <si>
    <t>ay</t>
  </si>
  <si>
    <t>az</t>
  </si>
  <si>
    <t>vxbar</t>
  </si>
  <si>
    <t>vybar</t>
  </si>
  <si>
    <t>vzbar</t>
  </si>
  <si>
    <t>vbar</t>
  </si>
  <si>
    <t>tR</t>
  </si>
  <si>
    <t>S</t>
  </si>
  <si>
    <t>barometeric pressure (mm Hg)</t>
  </si>
  <si>
    <t>SVP (mm Hg)</t>
  </si>
  <si>
    <t>vyw (ft/s)</t>
  </si>
  <si>
    <t>vxw (ft/s)</t>
  </si>
  <si>
    <t>barometric pressure (in Hg)</t>
  </si>
  <si>
    <t>elev (m)</t>
  </si>
  <si>
    <t>relative humidity (%)</t>
  </si>
  <si>
    <t>T (deg C)</t>
  </si>
  <si>
    <t>phiwind (deg)</t>
  </si>
  <si>
    <t>beta</t>
  </si>
  <si>
    <t>vwind (mph)</t>
  </si>
  <si>
    <t>c0</t>
  </si>
  <si>
    <t>elev (ft)</t>
  </si>
  <si>
    <t>T (deg F)</t>
  </si>
  <si>
    <t>rho (kg/m^3)</t>
  </si>
  <si>
    <t>circumference (inches)</t>
  </si>
  <si>
    <t>rho (lb/ft^3)</t>
  </si>
  <si>
    <t>mass (oz)</t>
  </si>
  <si>
    <t>K</t>
  </si>
  <si>
    <t>f(S)</t>
  </si>
  <si>
    <t>version 1, January 3, 2021</t>
  </si>
  <si>
    <t>x0</t>
  </si>
  <si>
    <t>y0</t>
  </si>
  <si>
    <t>z0</t>
  </si>
  <si>
    <t>spinx</t>
  </si>
  <si>
    <t>spiny</t>
  </si>
  <si>
    <t>spinz</t>
  </si>
  <si>
    <t>t</t>
  </si>
  <si>
    <t>vx_hat</t>
  </si>
  <si>
    <t>vy_hat</t>
  </si>
  <si>
    <t>vz_hat</t>
  </si>
  <si>
    <t>aTx</t>
  </si>
  <si>
    <t>aTy</t>
  </si>
  <si>
    <t>aTz</t>
  </si>
  <si>
    <t>aD</t>
  </si>
  <si>
    <t>aT</t>
  </si>
  <si>
    <t>aTx_hat</t>
  </si>
  <si>
    <t>aTy_hat</t>
  </si>
  <si>
    <t>aTz_hat</t>
  </si>
  <si>
    <t>MTx</t>
  </si>
  <si>
    <t>MTz</t>
  </si>
  <si>
    <t>spin</t>
  </si>
  <si>
    <t>aMx_hat</t>
  </si>
  <si>
    <t>aMy_hat</t>
  </si>
  <si>
    <t>aMz_hat</t>
  </si>
  <si>
    <t>wx_hat</t>
  </si>
  <si>
    <t>wy_hat</t>
  </si>
  <si>
    <t>wz_hat</t>
  </si>
  <si>
    <t>S*spin_eff</t>
  </si>
  <si>
    <t>spin_eff</t>
  </si>
  <si>
    <t>CL</t>
  </si>
  <si>
    <t>scale</t>
  </si>
  <si>
    <t>MMx</t>
  </si>
  <si>
    <t>MMz</t>
  </si>
  <si>
    <t>MN</t>
  </si>
  <si>
    <t>MNz</t>
  </si>
  <si>
    <t>MNx</t>
  </si>
  <si>
    <t>phiM</t>
  </si>
  <si>
    <t>phiT</t>
  </si>
  <si>
    <t>axis_shift</t>
  </si>
  <si>
    <t>MT</t>
  </si>
  <si>
    <t>MM</t>
  </si>
  <si>
    <t>A</t>
  </si>
  <si>
    <t>B</t>
  </si>
  <si>
    <t>n</t>
  </si>
  <si>
    <t>aM</t>
  </si>
  <si>
    <t>phi_N</t>
  </si>
  <si>
    <t>aLx_hat</t>
  </si>
  <si>
    <t>aLy_hat</t>
  </si>
  <si>
    <t>aLz_hat</t>
  </si>
  <si>
    <t>phiL</t>
  </si>
  <si>
    <t>T-dot-L</t>
  </si>
  <si>
    <t>ML</t>
  </si>
  <si>
    <t>MS</t>
  </si>
  <si>
    <t>MLx</t>
  </si>
  <si>
    <t>MLz</t>
  </si>
  <si>
    <t>MSx</t>
  </si>
  <si>
    <t>MSz</t>
  </si>
  <si>
    <t>phiS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</si>
</sst>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0.000"/>
    <numFmt numFmtId="166" formatCode="0.0"/>
    <numFmt numFmtId="167" formatCode="0.000E+00"/>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1"/>
      <name val="Tahoma"/>
      <family val="2"/>
    </font>
    <font>
      <b/>
      <sz val="9"/>
      <color indexed="81"/>
      <name val="Tahoma"/>
      <family val="2"/>
    </font>
    <font>
      <sz val="10"/>
      <color rgb="FF000000"/>
      <name val="Arial"/>
      <family val="2"/>
    </font>
    <font>
      <b/>
      <sz val="10"/>
      <name val="Arial"/>
      <family val="2"/>
    </font>
    <font>
      <b/>
      <sz val="8"/>
      <color indexed="81"/>
      <name val="Tahoma"/>
      <family val="2"/>
    </font>
    <font>
      <sz val="8"/>
      <color indexed="81"/>
      <name val="Tahoma"/>
      <family val="2"/>
    </font>
    <font>
      <b/>
      <sz val="16"/>
      <color theme="1"/>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00B050"/>
        <bgColor indexed="64"/>
      </patternFill>
    </fill>
    <fill>
      <patternFill patternType="solid">
        <fgColor indexed="45"/>
        <bgColor indexed="64"/>
      </patternFill>
    </fill>
    <fill>
      <patternFill patternType="solid">
        <fgColor indexed="13"/>
        <bgColor indexed="64"/>
      </patternFill>
    </fill>
    <fill>
      <patternFill patternType="solid">
        <fgColor rgb="FFFFC000"/>
        <bgColor indexed="64"/>
      </patternFill>
    </fill>
    <fill>
      <patternFill patternType="solid">
        <fgColor rgb="FF00B0F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20" fillId="0" borderId="0"/>
  </cellStyleXfs>
  <cellXfs count="35">
    <xf numFmtId="0" fontId="0" fillId="0" borderId="0" xfId="0"/>
    <xf numFmtId="0" fontId="0" fillId="33" borderId="0" xfId="0" applyFill="1"/>
    <xf numFmtId="0" fontId="0" fillId="0" borderId="0" xfId="0" applyAlignment="1">
      <alignment horizontal="center"/>
    </xf>
    <xf numFmtId="0" fontId="0" fillId="33" borderId="0" xfId="0" applyFill="1" applyAlignment="1">
      <alignment horizontal="center"/>
    </xf>
    <xf numFmtId="0" fontId="0" fillId="0" borderId="0" xfId="0" applyFill="1" applyAlignment="1">
      <alignment horizontal="center"/>
    </xf>
    <xf numFmtId="0" fontId="0" fillId="0" borderId="0" xfId="0" applyFill="1"/>
    <xf numFmtId="0" fontId="20" fillId="0" borderId="0" xfId="43" applyFont="1" applyAlignment="1"/>
    <xf numFmtId="0" fontId="1" fillId="0" borderId="0" xfId="42"/>
    <xf numFmtId="0" fontId="1" fillId="34" borderId="0" xfId="42" applyFill="1"/>
    <xf numFmtId="0" fontId="1" fillId="0" borderId="0" xfId="42" applyBorder="1"/>
    <xf numFmtId="166" fontId="1" fillId="35" borderId="0" xfId="42" applyNumberFormat="1" applyFill="1"/>
    <xf numFmtId="0" fontId="1" fillId="35" borderId="0" xfId="42" applyFill="1"/>
    <xf numFmtId="0" fontId="1" fillId="36" borderId="0" xfId="42" applyFill="1"/>
    <xf numFmtId="0" fontId="21" fillId="36" borderId="0" xfId="42" applyFont="1" applyFill="1"/>
    <xf numFmtId="167" fontId="1" fillId="35" borderId="0" xfId="42" applyNumberFormat="1" applyFill="1"/>
    <xf numFmtId="0" fontId="21" fillId="35" borderId="0" xfId="42" applyFont="1" applyFill="1"/>
    <xf numFmtId="0" fontId="21" fillId="0" borderId="0" xfId="42" applyFont="1" applyFill="1" applyBorder="1"/>
    <xf numFmtId="0" fontId="21" fillId="34" borderId="0" xfId="42" applyFont="1" applyFill="1" applyBorder="1"/>
    <xf numFmtId="165" fontId="1" fillId="35" borderId="0" xfId="42" applyNumberFormat="1" applyFill="1"/>
    <xf numFmtId="164" fontId="1" fillId="35" borderId="0" xfId="42" applyNumberFormat="1" applyFill="1"/>
    <xf numFmtId="164" fontId="0" fillId="0" borderId="0" xfId="0" applyNumberFormat="1"/>
    <xf numFmtId="164" fontId="16" fillId="0" borderId="0" xfId="0" applyNumberFormat="1" applyFont="1" applyAlignment="1">
      <alignment horizontal="center"/>
    </xf>
    <xf numFmtId="164" fontId="0" fillId="0" borderId="0" xfId="0" applyNumberFormat="1" applyFill="1"/>
    <xf numFmtId="0" fontId="20" fillId="33" borderId="0" xfId="43" applyFont="1" applyFill="1" applyAlignment="1"/>
    <xf numFmtId="164" fontId="0" fillId="38" borderId="0" xfId="0" applyNumberFormat="1" applyFill="1" applyAlignment="1">
      <alignment horizontal="center"/>
    </xf>
    <xf numFmtId="0" fontId="0" fillId="37" borderId="0" xfId="0" applyFill="1" applyAlignment="1">
      <alignment horizontal="center"/>
    </xf>
    <xf numFmtId="0" fontId="0" fillId="38" borderId="0" xfId="0" applyFill="1" applyAlignment="1">
      <alignment horizontal="center"/>
    </xf>
    <xf numFmtId="0" fontId="0" fillId="0" borderId="0" xfId="0"/>
    <xf numFmtId="0" fontId="0" fillId="0" borderId="0" xfId="0" applyFill="1" applyAlignment="1">
      <alignment horizontal="center"/>
    </xf>
    <xf numFmtId="0" fontId="0" fillId="0" borderId="0" xfId="0" applyFill="1"/>
    <xf numFmtId="165" fontId="16" fillId="0" borderId="0" xfId="0" applyNumberFormat="1" applyFont="1" applyAlignment="1">
      <alignment horizontal="center"/>
    </xf>
    <xf numFmtId="165" fontId="0" fillId="0" borderId="0" xfId="0" applyNumberFormat="1"/>
    <xf numFmtId="0" fontId="0" fillId="0" borderId="0" xfId="0" applyAlignment="1">
      <alignment horizontal="right"/>
    </xf>
    <xf numFmtId="0" fontId="24" fillId="0" borderId="0" xfId="0" applyFont="1" applyAlignment="1">
      <alignment horizontal="center"/>
    </xf>
    <xf numFmtId="165" fontId="0" fillId="0" borderId="0" xfId="0" applyNumberFormat="1" applyFill="1"/>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rmal 3" xfId="43" xr:uid="{822426CE-FB53-43D6-ACF5-F32F1F1CE2C8}"/>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281940</xdr:colOff>
      <xdr:row>1</xdr:row>
      <xdr:rowOff>83820</xdr:rowOff>
    </xdr:from>
    <xdr:to>
      <xdr:col>14</xdr:col>
      <xdr:colOff>590550</xdr:colOff>
      <xdr:row>28</xdr:row>
      <xdr:rowOff>69850</xdr:rowOff>
    </xdr:to>
    <xdr:sp macro="" textlink="">
      <xdr:nvSpPr>
        <xdr:cNvPr id="2" name="TextBox 1">
          <a:extLst>
            <a:ext uri="{FF2B5EF4-FFF2-40B4-BE49-F238E27FC236}">
              <a16:creationId xmlns:a16="http://schemas.microsoft.com/office/drawing/2014/main" id="{5801534B-46D4-426E-923B-D6DEBF7FDAA3}"/>
            </a:ext>
          </a:extLst>
        </xdr:cNvPr>
        <xdr:cNvSpPr txBox="1"/>
      </xdr:nvSpPr>
      <xdr:spPr>
        <a:xfrm>
          <a:off x="891540" y="350520"/>
          <a:ext cx="8233410" cy="49580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Template</a:t>
          </a:r>
          <a:r>
            <a:rPr lang="en-US" sz="1100" baseline="0"/>
            <a:t> does all the necessary calculations, with additional input from K and f(S).</a:t>
          </a:r>
        </a:p>
        <a:p>
          <a:r>
            <a:rPr lang="en-US" sz="1100" baseline="0"/>
            <a:t>There are two templates:</a:t>
          </a:r>
        </a:p>
        <a:p>
          <a:r>
            <a:rPr lang="en-US" sz="1100" baseline="0"/>
            <a:t>M-NM separates into Magnus and non-Magnus.  It requires knowledge of Magnus lift coefficient.</a:t>
          </a:r>
        </a:p>
        <a:p>
          <a:r>
            <a:rPr lang="en-US" sz="1100" baseline="0"/>
            <a:t>L-S separates into Lift and Side components.  It does not require knoweldge of Magnus lift coefficien.</a:t>
          </a:r>
        </a:p>
        <a:p>
          <a:endParaRPr lang="en-US" sz="1100" baseline="0"/>
        </a:p>
        <a:p>
          <a:r>
            <a:rPr lang="en-US" sz="1100" baseline="0"/>
            <a:t>Input to both templates, highlighted in orange:</a:t>
          </a:r>
        </a:p>
        <a:p>
          <a:r>
            <a:rPr lang="en-US" sz="1100" baseline="0"/>
            <a:t>columns A-I:  The 9P constant acceleration parameters of the trajectory</a:t>
          </a:r>
        </a:p>
        <a:p>
          <a:r>
            <a:rPr lang="en-US" sz="1100" baseline="0"/>
            <a:t>columns J-L:  The 3D spin components</a:t>
          </a:r>
        </a:p>
        <a:p>
          <a:r>
            <a:rPr lang="en-US" sz="1100"/>
            <a:t>---------------------------------------------------------------------------------</a:t>
          </a:r>
        </a:p>
        <a:p>
          <a:r>
            <a:rPr lang="en-US" sz="1100"/>
            <a:t>Calculation in M-NM, highlighted</a:t>
          </a:r>
          <a:r>
            <a:rPr lang="en-US" sz="1100" baseline="0"/>
            <a:t> in blue:</a:t>
          </a:r>
        </a:p>
        <a:p>
          <a:r>
            <a:rPr lang="en-US" sz="1100" baseline="0"/>
            <a:t>First move the release location to a standard place, which is !K$B13, currently set at 55 ft (columns O-R)</a:t>
          </a:r>
        </a:p>
        <a:p>
          <a:r>
            <a:rPr lang="en-US" sz="1100" baseline="0"/>
            <a:t>Next compute the direction of the average velocity (X-Z) and the transverse acceleration (AF-AH)</a:t>
          </a:r>
        </a:p>
        <a:p>
          <a:r>
            <a:rPr lang="en-US" sz="1100" baseline="0"/>
            <a:t>Next compute the total movement (AJ-AL) and movement angle (AI)</a:t>
          </a:r>
        </a:p>
        <a:p>
          <a:r>
            <a:rPr lang="en-US" sz="1100" baseline="0"/>
            <a:t>Next compute the spin efficiency and the direction of the Magnus acceleration (AQ-AT) and the Magnus direction and axis shift (AU-AV).</a:t>
          </a:r>
        </a:p>
        <a:p>
          <a:r>
            <a:rPr lang="en-US" sz="1100" baseline="0"/>
            <a:t>Next use lookup table in f(S) to find CL (AW-AX)</a:t>
          </a:r>
        </a:p>
        <a:p>
          <a:r>
            <a:rPr lang="en-US" sz="1100" baseline="0"/>
            <a:t>Next compute the Magnus (BA-BC) and non-Magnus (BD-BF) movement and the non-Magnus direction (BG)</a:t>
          </a:r>
        </a:p>
        <a:p>
          <a:endParaRPr lang="en-US" sz="1100" baseline="0"/>
        </a:p>
        <a:p>
          <a:r>
            <a:rPr lang="en-US" sz="1100" baseline="0"/>
            <a:t>To get the lift coefficient requires knowing the mass and size of the ball and the atmospherics, which is done in K, with result !KD3. </a:t>
          </a:r>
        </a:p>
        <a:p>
          <a:endParaRPr lang="en-US" sz="1100" baseline="0"/>
        </a:p>
        <a:p>
          <a:r>
            <a:rPr lang="en-US" sz="1100" baseline="0"/>
            <a:t>The lift coefficient uses the lookup table in worksheet f(S), based on the value of S*spin_eff in  AX, returning the CL value in AY.</a:t>
          </a:r>
        </a:p>
        <a:p>
          <a:r>
            <a:rPr lang="en-US" sz="1100" baseline="0"/>
            <a:t>The table is based on my current best shot at determining the relationship between CL and S.  The table will be updated as more information is gathered.</a:t>
          </a:r>
        </a:p>
        <a:p>
          <a:r>
            <a:rPr lang="en-US" sz="1100" baseline="0"/>
            <a:t>-----------------------------------------------------------------------------------------------</a:t>
          </a:r>
        </a:p>
        <a:p>
          <a:r>
            <a:rPr lang="en-US" sz="1100" baseline="0"/>
            <a:t>Similar remarks apply to L-S.  The primary results of interest are:</a:t>
          </a:r>
        </a:p>
        <a:p>
          <a:r>
            <a:rPr lang="en-US" sz="1100" baseline="0"/>
            <a:t>Total movement:  AJ,AK; Total movement direction: AI</a:t>
          </a:r>
        </a:p>
        <a:p>
          <a:r>
            <a:rPr lang="en-US" sz="1100" baseline="0"/>
            <a:t>Lift movement:  AY,AZ; Lift movement direction:  AT</a:t>
          </a:r>
        </a:p>
        <a:p>
          <a:r>
            <a:rPr lang="en-US" sz="1100" baseline="0"/>
            <a:t>Side movement:  BA,BB; Side movement direction:  BC</a:t>
          </a:r>
        </a:p>
        <a:p>
          <a:r>
            <a:rPr lang="en-US" sz="1100" baseline="0"/>
            <a:t>Spin efficiency:  AP</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an's%202-in-1\Documents\POBb\Excel%20Templates\SpinEfficiency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pola vs. LSUE.csv"/>
      <sheetName val="template for Cd and spin-v2"/>
    </sheetNames>
    <sheetDataSet>
      <sheetData sheetId="0"/>
      <sheetData sheetId="1">
        <row r="1">
          <cell r="B1">
            <v>5.125</v>
          </cell>
          <cell r="D1">
            <v>7.1748103700490798E-2</v>
          </cell>
        </row>
        <row r="2">
          <cell r="B2">
            <v>9.125</v>
          </cell>
        </row>
        <row r="3">
          <cell r="D3">
            <v>5.1529488077692491E-3</v>
          </cell>
        </row>
        <row r="4">
          <cell r="D4">
            <v>5.1529488077692491E-3</v>
          </cell>
        </row>
        <row r="5">
          <cell r="B5">
            <v>0</v>
          </cell>
          <cell r="D5">
            <v>1.217E-4</v>
          </cell>
        </row>
        <row r="6">
          <cell r="B6">
            <v>0</v>
          </cell>
          <cell r="D6">
            <v>32.222222222222221</v>
          </cell>
        </row>
        <row r="7">
          <cell r="B7">
            <v>50</v>
          </cell>
          <cell r="D7">
            <v>0</v>
          </cell>
        </row>
        <row r="10">
          <cell r="D10">
            <v>36.168996657393677</v>
          </cell>
        </row>
        <row r="11">
          <cell r="D11">
            <v>759.96951993903997</v>
          </cell>
        </row>
      </sheetData>
    </sheetDataSet>
  </externalBook>
</externalLink>
</file>

<file path=xl/persons/person.xml><?xml version="1.0" encoding="utf-8"?>
<personList xmlns="http://schemas.microsoft.com/office/spreadsheetml/2018/threadedcomments" xmlns:x="http://schemas.openxmlformats.org/spreadsheetml/2006/main">
  <person displayName="Nathan, Alan M" id="{E418ED09-CA4E-4763-957F-A2292B38F6C1}" userId="Nathan, Alan M"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I1" dT="2021-01-04T13:11:31.37" personId="{E418ED09-CA4E-4763-957F-A2292B38F6C1}" id="{E48C7650-761E-4CFC-9A49-996FC8DFDA92}">
    <text>Total movement direction</text>
  </threadedComment>
  <threadedComment ref="AJ1" dT="2021-01-04T13:10:18.87" personId="{E418ED09-CA4E-4763-957F-A2292B38F6C1}" id="{FD981303-ED34-42AC-B917-2C18319D7A77}">
    <text>Total x movement</text>
  </threadedComment>
  <threadedComment ref="AK1" dT="2021-01-04T13:10:49.25" personId="{E418ED09-CA4E-4763-957F-A2292B38F6C1}" id="{169B5F22-30E6-4B66-9B04-74C4778C3962}">
    <text>Total z movement</text>
  </threadedComment>
  <threadedComment ref="AP1" dT="2021-01-04T13:12:04.84" personId="{E418ED09-CA4E-4763-957F-A2292B38F6C1}" id="{54A8D1B8-33E0-4224-8230-FF3130E9ED0D}">
    <text>spin efficiency</text>
  </threadedComment>
  <threadedComment ref="AT1" dT="2021-01-04T13:12:25.85" personId="{E418ED09-CA4E-4763-957F-A2292B38F6C1}" id="{95FC8474-9831-45AD-A1B4-3DAAEAF9B370}">
    <text>Magnus movement direction</text>
  </threadedComment>
  <threadedComment ref="AU1" dT="2021-01-04T13:12:41.75" personId="{E418ED09-CA4E-4763-957F-A2292B38F6C1}" id="{E78F0260-34E9-466A-A2C8-BA55289BF56C}">
    <text>axis shift</text>
  </threadedComment>
  <threadedComment ref="BB1" dT="2021-01-04T13:13:59.67" personId="{E418ED09-CA4E-4763-957F-A2292B38F6C1}" id="{52EFF0C1-C86C-45B3-8E30-17148108FFB9}">
    <text>Magnus x movement</text>
  </threadedComment>
  <threadedComment ref="BC1" dT="2021-01-04T13:14:15.21" personId="{E418ED09-CA4E-4763-957F-A2292B38F6C1}" id="{165A3ACA-6D77-4B16-A279-07E50A000A38}">
    <text>Magnus z movement</text>
  </threadedComment>
</ThreadedComments>
</file>

<file path=xl/threadedComments/threadedComment2.xml><?xml version="1.0" encoding="utf-8"?>
<ThreadedComments xmlns="http://schemas.microsoft.com/office/spreadsheetml/2018/threadedcomments" xmlns:x="http://schemas.openxmlformats.org/spreadsheetml/2006/main">
  <threadedComment ref="AI1" dT="2021-01-04T13:11:31.37" personId="{E418ED09-CA4E-4763-957F-A2292B38F6C1}" id="{7965B42C-D392-472E-AA51-19AD1F493915}">
    <text>Total movement direction</text>
  </threadedComment>
  <threadedComment ref="AJ1" dT="2021-01-04T13:10:18.87" personId="{E418ED09-CA4E-4763-957F-A2292B38F6C1}" id="{DECAA0A8-244A-4FB4-921C-D6719CC68275}">
    <text>Total x movement</text>
  </threadedComment>
  <threadedComment ref="AK1" dT="2021-01-04T13:10:49.25" personId="{E418ED09-CA4E-4763-957F-A2292B38F6C1}" id="{7021FC1D-3A08-42D7-A56C-C97A8D14E265}">
    <text>Total z movement</text>
  </threadedComment>
  <threadedComment ref="AQ1" dT="2021-01-04T13:12:04.84" personId="{E418ED09-CA4E-4763-957F-A2292B38F6C1}" id="{7A8D33C4-E976-477A-BC94-F4267ED2CFC4}">
    <text>spin efficiency</text>
  </threadedComment>
  <threadedComment ref="AU1" dT="2021-01-04T13:12:25.85" personId="{E418ED09-CA4E-4763-957F-A2292B38F6C1}" id="{66328296-F18A-494C-8B55-04C57599FC80}">
    <text>Magnus movement direction</text>
  </threadedComment>
  <threadedComment ref="AV1" dT="2021-01-04T13:12:41.75" personId="{E418ED09-CA4E-4763-957F-A2292B38F6C1}" id="{599C8169-54E4-428A-8A0D-40D77E9345B7}">
    <text>axis shift</text>
  </threadedComment>
  <threadedComment ref="AX1" dT="2021-01-04T13:12:58.44" personId="{E418ED09-CA4E-4763-957F-A2292B38F6C1}" id="{ECE0B67B-7E0C-4AE5-8AC1-5D51846E34CB}">
    <text>lift coefficient</text>
  </threadedComment>
  <threadedComment ref="BB1" dT="2021-01-04T13:13:59.67" personId="{E418ED09-CA4E-4763-957F-A2292B38F6C1}" id="{D9E7A444-5A73-4C87-9221-BF62574DD271}">
    <text>Magnus x movement</text>
  </threadedComment>
  <threadedComment ref="BC1" dT="2021-01-04T13:14:15.21" personId="{E418ED09-CA4E-4763-957F-A2292B38F6C1}" id="{66781CC7-3A8E-4B21-9734-4D0E087B1EBD}">
    <text>Magnus z movement</text>
  </threadedComment>
  <threadedComment ref="BD1" dT="2021-01-04T13:14:33.58" personId="{E418ED09-CA4E-4763-957F-A2292B38F6C1}" id="{FB67D0CA-06BE-4F71-93BE-CC9B43553D81}">
    <text>non-Magnus x movement</text>
  </threadedComment>
  <threadedComment ref="BE1" dT="2021-01-04T13:14:47.90" personId="{E418ED09-CA4E-4763-957F-A2292B38F6C1}" id="{6102206E-2B9E-4781-AE4F-FF0D1288B850}">
    <text>non-Magnus z movement</text>
  </threadedComment>
  <threadedComment ref="BG1" dT="2021-01-04T13:15:08.15" personId="{E418ED09-CA4E-4763-957F-A2292B38F6C1}" id="{F2CD2A8D-ACCA-4D6F-9E97-C646FB8F606B}">
    <text>non-Magnus movement direction</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896D3-58C0-4E8E-BC31-76508D375C39}">
  <dimension ref="A1:BC2"/>
  <sheetViews>
    <sheetView topLeftCell="AN1" zoomScale="91" zoomScaleNormal="155" workbookViewId="0">
      <selection activeCell="BC2" sqref="BC2"/>
    </sheetView>
  </sheetViews>
  <sheetFormatPr defaultRowHeight="14.5" x14ac:dyDescent="0.35"/>
  <cols>
    <col min="1" max="12" width="8.7265625" style="29"/>
    <col min="13" max="13" width="8.7265625" style="1"/>
    <col min="14" max="53" width="8.7265625" style="29"/>
    <col min="54" max="54" width="11.90625" style="29" bestFit="1" customWidth="1"/>
    <col min="55" max="16384" width="8.7265625" style="29"/>
  </cols>
  <sheetData>
    <row r="1" spans="1:55" s="28" customFormat="1" x14ac:dyDescent="0.35">
      <c r="A1" s="25" t="s">
        <v>37</v>
      </c>
      <c r="B1" s="25" t="s">
        <v>38</v>
      </c>
      <c r="C1" s="25" t="s">
        <v>39</v>
      </c>
      <c r="D1" s="25" t="s">
        <v>4</v>
      </c>
      <c r="E1" s="25" t="s">
        <v>5</v>
      </c>
      <c r="F1" s="25" t="s">
        <v>6</v>
      </c>
      <c r="G1" s="25" t="s">
        <v>7</v>
      </c>
      <c r="H1" s="25" t="s">
        <v>8</v>
      </c>
      <c r="I1" s="25" t="s">
        <v>9</v>
      </c>
      <c r="J1" s="25" t="s">
        <v>40</v>
      </c>
      <c r="K1" s="25" t="s">
        <v>41</v>
      </c>
      <c r="L1" s="25" t="s">
        <v>42</v>
      </c>
      <c r="M1" s="3"/>
      <c r="N1" s="26" t="s">
        <v>57</v>
      </c>
      <c r="O1" s="26" t="s">
        <v>14</v>
      </c>
      <c r="P1" s="26" t="s">
        <v>0</v>
      </c>
      <c r="Q1" s="26" t="s">
        <v>1</v>
      </c>
      <c r="R1" s="26" t="s">
        <v>2</v>
      </c>
      <c r="S1" s="26" t="s">
        <v>43</v>
      </c>
      <c r="T1" s="26" t="s">
        <v>10</v>
      </c>
      <c r="U1" s="26" t="s">
        <v>11</v>
      </c>
      <c r="V1" s="26" t="s">
        <v>12</v>
      </c>
      <c r="W1" s="26" t="s">
        <v>13</v>
      </c>
      <c r="X1" s="26" t="s">
        <v>44</v>
      </c>
      <c r="Y1" s="26" t="s">
        <v>45</v>
      </c>
      <c r="Z1" s="26" t="s">
        <v>46</v>
      </c>
      <c r="AA1" s="26" t="s">
        <v>50</v>
      </c>
      <c r="AB1" s="26" t="s">
        <v>47</v>
      </c>
      <c r="AC1" s="26" t="s">
        <v>48</v>
      </c>
      <c r="AD1" s="26" t="s">
        <v>49</v>
      </c>
      <c r="AE1" s="26" t="s">
        <v>51</v>
      </c>
      <c r="AF1" s="26" t="s">
        <v>52</v>
      </c>
      <c r="AG1" s="26" t="s">
        <v>53</v>
      </c>
      <c r="AH1" s="26" t="s">
        <v>54</v>
      </c>
      <c r="AI1" s="26" t="s">
        <v>74</v>
      </c>
      <c r="AJ1" s="26" t="s">
        <v>55</v>
      </c>
      <c r="AK1" s="26" t="s">
        <v>56</v>
      </c>
      <c r="AL1" s="26" t="s">
        <v>76</v>
      </c>
      <c r="AM1" s="26" t="s">
        <v>61</v>
      </c>
      <c r="AN1" s="26" t="s">
        <v>62</v>
      </c>
      <c r="AO1" s="26" t="s">
        <v>63</v>
      </c>
      <c r="AP1" s="26" t="s">
        <v>65</v>
      </c>
      <c r="AQ1" s="26" t="s">
        <v>83</v>
      </c>
      <c r="AR1" s="26" t="s">
        <v>84</v>
      </c>
      <c r="AS1" s="26" t="s">
        <v>85</v>
      </c>
      <c r="AT1" s="26" t="s">
        <v>86</v>
      </c>
      <c r="AU1" s="26" t="s">
        <v>75</v>
      </c>
      <c r="AV1" s="26" t="s">
        <v>87</v>
      </c>
      <c r="AW1" s="26" t="s">
        <v>88</v>
      </c>
      <c r="AX1" s="26" t="s">
        <v>89</v>
      </c>
      <c r="AY1" s="26" t="s">
        <v>90</v>
      </c>
      <c r="AZ1" s="26" t="s">
        <v>91</v>
      </c>
      <c r="BA1" s="26" t="s">
        <v>92</v>
      </c>
      <c r="BB1" s="26" t="s">
        <v>93</v>
      </c>
      <c r="BC1" s="26" t="s">
        <v>94</v>
      </c>
    </row>
    <row r="2" spans="1:55" x14ac:dyDescent="0.35">
      <c r="A2" s="29">
        <v>0</v>
      </c>
      <c r="B2" s="29">
        <v>54</v>
      </c>
      <c r="C2" s="29">
        <v>5</v>
      </c>
      <c r="D2" s="27">
        <v>-6.4192999999999998</v>
      </c>
      <c r="E2" s="27">
        <v>-136.7278</v>
      </c>
      <c r="F2" s="27">
        <v>-5.4230999999999998</v>
      </c>
      <c r="G2" s="27">
        <v>12.663399999999999</v>
      </c>
      <c r="H2" s="27">
        <v>31.440100000000001</v>
      </c>
      <c r="I2" s="27">
        <v>-14.335699999999999</v>
      </c>
      <c r="J2" s="29">
        <v>-1500</v>
      </c>
      <c r="K2" s="29">
        <v>300</v>
      </c>
      <c r="L2" s="29">
        <v>1500</v>
      </c>
      <c r="N2" s="29">
        <f>SQRT(J2^2+K2^2+L2^2)</f>
        <v>2142.4285285628548</v>
      </c>
      <c r="O2" s="29">
        <f>(-E2-SQRT(E2^2-2*H2*(B2-yR)))/H2</f>
        <v>-7.307661785937369E-3</v>
      </c>
      <c r="P2" s="29">
        <f>D2+G2*$O2</f>
        <v>-6.5118398442600389</v>
      </c>
      <c r="Q2" s="29">
        <f>E2+H2*$O2</f>
        <v>-136.95755361731605</v>
      </c>
      <c r="R2" s="29">
        <f>F2+I2*$O2</f>
        <v>-5.3183395529353374</v>
      </c>
      <c r="S2" s="29">
        <f>(-Q2-SQRT(Q2^2-2*H2*(yR-17/12)))/H2</f>
        <v>0.41059066611772016</v>
      </c>
      <c r="T2" s="29">
        <f>(2*P2+G2*$S2)/2</f>
        <v>-3.9121029236024705</v>
      </c>
      <c r="U2" s="29">
        <f>(2*Q2+H2*$S2)/2</f>
        <v>-130.50304781641219</v>
      </c>
      <c r="V2" s="29">
        <f>(2*R2+I2*$S2)/2</f>
        <v>-8.2613918590672384</v>
      </c>
      <c r="W2" s="29">
        <f>SQRT(T2^2+U2^2+V2^2)</f>
        <v>130.82278331432445</v>
      </c>
      <c r="X2" s="29">
        <f>T2/$W2</f>
        <v>-2.9903834978063138E-2</v>
      </c>
      <c r="Y2" s="29">
        <f t="shared" ref="Y2:Z2" si="0">U2/$W2</f>
        <v>-0.9975559647195088</v>
      </c>
      <c r="Z2" s="29">
        <f t="shared" si="0"/>
        <v>-6.3149488565900705E-2</v>
      </c>
      <c r="AA2" s="29">
        <f>-(X2*G2+Y2*H2+Z2*(I2+32.174))</f>
        <v>32.868423032124142</v>
      </c>
      <c r="AB2" s="29">
        <f>G2+$AA2*X2</f>
        <v>11.680508101658189</v>
      </c>
      <c r="AC2" s="29">
        <f>H2+$AA2*Y2</f>
        <v>-1.3479914466195169</v>
      </c>
      <c r="AD2" s="29">
        <f>I2+$AA2*Z2+32.174</f>
        <v>15.762675895553688</v>
      </c>
      <c r="AE2" s="29">
        <f>SQRT(AB2^2+AC2^2+AD2^2)</f>
        <v>19.665027379623229</v>
      </c>
      <c r="AF2" s="29">
        <f>AB2/$AE2</f>
        <v>0.59397365059158036</v>
      </c>
      <c r="AG2" s="29">
        <f t="shared" ref="AG2:AH2" si="1">AC2/$AE2</f>
        <v>-6.8547651655766151E-2</v>
      </c>
      <c r="AH2" s="29">
        <f t="shared" si="1"/>
        <v>0.80155880748413644</v>
      </c>
      <c r="AI2" s="29">
        <f>ATAN2(AF2,AH2)*180/PI()</f>
        <v>53.460697158504225</v>
      </c>
      <c r="AJ2" s="29">
        <f>0.5*AB2*S2^2*12</f>
        <v>11.814929381796523</v>
      </c>
      <c r="AK2" s="29">
        <f>0.5*AD2*S2^2*12</f>
        <v>15.944075459155307</v>
      </c>
      <c r="AL2" s="29">
        <f>SQRT(AJ2^2+AK2^2)</f>
        <v>19.844548333083253</v>
      </c>
      <c r="AM2" s="28">
        <f>J2/$N2</f>
        <v>-0.70014004201400493</v>
      </c>
      <c r="AN2" s="28">
        <f t="shared" ref="AN2:AO2" si="2">K2/$N2</f>
        <v>0.140028008402801</v>
      </c>
      <c r="AO2" s="28">
        <f t="shared" si="2"/>
        <v>0.70014004201400493</v>
      </c>
      <c r="AP2" s="29">
        <f>SQRT((AN2*Z2-AO2*Y2)^2+(AO2*X2-AM2*Z2)^2+(AM2*Y2-AN2*X2)^2)</f>
        <v>0.9866322820566803</v>
      </c>
      <c r="AQ2" s="29">
        <f>(AN2*Z2-AO2*Y2)/AP2</f>
        <v>0.69892926724131255</v>
      </c>
      <c r="AR2" s="29">
        <f>(AO2*X2-AM2*Z2)/AP2</f>
        <v>-6.6033069300960548E-2</v>
      </c>
      <c r="AS2" s="29">
        <f>(AM2*Y2-AN2*X2)/AP2</f>
        <v>0.71213588110150461</v>
      </c>
      <c r="AT2" s="29">
        <f>ATAN2(AQ2,AS2)*180/PI()</f>
        <v>45.536234024009822</v>
      </c>
      <c r="AU2" s="29">
        <f>AI2-AT2</f>
        <v>7.9244631344944025</v>
      </c>
      <c r="AV2" s="29">
        <f>AF2*AQ2+AG2*AR2+AH2*AS2</f>
        <v>0.99049076782321077</v>
      </c>
      <c r="AW2" s="29">
        <f>AL2*AV2</f>
        <v>19.655841915540449</v>
      </c>
      <c r="AX2" s="29">
        <f>SQRT(AL2^2-AW2^2)</f>
        <v>2.7301972704111415</v>
      </c>
      <c r="AY2" s="22">
        <f>AW2*AQ2</f>
        <v>13.738043187039763</v>
      </c>
      <c r="AZ2" s="29">
        <f>AW2*AS2</f>
        <v>13.997630301315285</v>
      </c>
      <c r="BA2" s="34">
        <f>AJ2-AY2</f>
        <v>-1.9231138052432399</v>
      </c>
      <c r="BB2" s="34">
        <f>AK2-AZ2</f>
        <v>1.9464451578400226</v>
      </c>
      <c r="BC2" s="29">
        <f>ATAN2(BA2,BB2)*180/PI()</f>
        <v>134.65454155167001</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6"/>
  <sheetViews>
    <sheetView topLeftCell="AR1" zoomScale="91" zoomScaleNormal="155" workbookViewId="0">
      <selection activeCell="AV9" sqref="AV9"/>
    </sheetView>
  </sheetViews>
  <sheetFormatPr defaultRowHeight="14.5" x14ac:dyDescent="0.35"/>
  <cols>
    <col min="1" max="12" width="8.7265625" style="5"/>
    <col min="13" max="13" width="8.7265625" style="1"/>
    <col min="14" max="14" width="8.7265625" style="29"/>
    <col min="15" max="26" width="8.90625" style="5"/>
    <col min="27" max="28" width="8.7265625" style="5"/>
    <col min="29" max="31" width="8.90625" style="5"/>
    <col min="32" max="34" width="8.7265625" style="5"/>
    <col min="35" max="35" width="8.7265625" style="29"/>
    <col min="36" max="37" width="8.90625" style="5"/>
    <col min="38" max="38" width="8.7265625" style="29"/>
    <col min="39" max="39" width="8.90625" style="22"/>
    <col min="40" max="46" width="8.7265625" style="5"/>
    <col min="47" max="48" width="8.7265625" style="29"/>
    <col min="49" max="50" width="8.7265625" style="5"/>
    <col min="51" max="51" width="8.7265625" style="29"/>
    <col min="52" max="52" width="8.7265625" style="5"/>
    <col min="53" max="53" width="8.7265625" style="29"/>
    <col min="54" max="54" width="11.90625" style="5" bestFit="1" customWidth="1"/>
    <col min="55" max="16384" width="8.7265625" style="5"/>
  </cols>
  <sheetData>
    <row r="1" spans="1:59" s="4" customFormat="1" x14ac:dyDescent="0.35">
      <c r="A1" s="25" t="s">
        <v>37</v>
      </c>
      <c r="B1" s="25" t="s">
        <v>38</v>
      </c>
      <c r="C1" s="25" t="s">
        <v>39</v>
      </c>
      <c r="D1" s="25" t="s">
        <v>4</v>
      </c>
      <c r="E1" s="25" t="s">
        <v>5</v>
      </c>
      <c r="F1" s="25" t="s">
        <v>6</v>
      </c>
      <c r="G1" s="25" t="s">
        <v>7</v>
      </c>
      <c r="H1" s="25" t="s">
        <v>8</v>
      </c>
      <c r="I1" s="25" t="s">
        <v>9</v>
      </c>
      <c r="J1" s="25" t="s">
        <v>40</v>
      </c>
      <c r="K1" s="25" t="s">
        <v>41</v>
      </c>
      <c r="L1" s="25" t="s">
        <v>42</v>
      </c>
      <c r="M1" s="3"/>
      <c r="N1" s="26" t="s">
        <v>57</v>
      </c>
      <c r="O1" s="26" t="s">
        <v>14</v>
      </c>
      <c r="P1" s="26" t="s">
        <v>0</v>
      </c>
      <c r="Q1" s="26" t="s">
        <v>1</v>
      </c>
      <c r="R1" s="26" t="s">
        <v>2</v>
      </c>
      <c r="S1" s="26" t="s">
        <v>43</v>
      </c>
      <c r="T1" s="26" t="s">
        <v>10</v>
      </c>
      <c r="U1" s="26" t="s">
        <v>11</v>
      </c>
      <c r="V1" s="26" t="s">
        <v>12</v>
      </c>
      <c r="W1" s="26" t="s">
        <v>13</v>
      </c>
      <c r="X1" s="26" t="s">
        <v>44</v>
      </c>
      <c r="Y1" s="26" t="s">
        <v>45</v>
      </c>
      <c r="Z1" s="26" t="s">
        <v>46</v>
      </c>
      <c r="AA1" s="26" t="s">
        <v>50</v>
      </c>
      <c r="AB1" s="26" t="s">
        <v>47</v>
      </c>
      <c r="AC1" s="26" t="s">
        <v>48</v>
      </c>
      <c r="AD1" s="26" t="s">
        <v>49</v>
      </c>
      <c r="AE1" s="26" t="s">
        <v>51</v>
      </c>
      <c r="AF1" s="26" t="s">
        <v>52</v>
      </c>
      <c r="AG1" s="26" t="s">
        <v>53</v>
      </c>
      <c r="AH1" s="26" t="s">
        <v>54</v>
      </c>
      <c r="AI1" s="26" t="s">
        <v>74</v>
      </c>
      <c r="AJ1" s="26" t="s">
        <v>55</v>
      </c>
      <c r="AK1" s="26" t="s">
        <v>56</v>
      </c>
      <c r="AL1" s="26" t="s">
        <v>76</v>
      </c>
      <c r="AM1" s="24" t="s">
        <v>15</v>
      </c>
      <c r="AN1" s="26" t="s">
        <v>61</v>
      </c>
      <c r="AO1" s="26" t="s">
        <v>62</v>
      </c>
      <c r="AP1" s="26" t="s">
        <v>63</v>
      </c>
      <c r="AQ1" s="26" t="s">
        <v>65</v>
      </c>
      <c r="AR1" s="26" t="s">
        <v>58</v>
      </c>
      <c r="AS1" s="26" t="s">
        <v>59</v>
      </c>
      <c r="AT1" s="26" t="s">
        <v>60</v>
      </c>
      <c r="AU1" s="26" t="s">
        <v>73</v>
      </c>
      <c r="AV1" s="26" t="s">
        <v>75</v>
      </c>
      <c r="AW1" s="26" t="s">
        <v>64</v>
      </c>
      <c r="AX1" s="26" t="s">
        <v>66</v>
      </c>
      <c r="AY1" s="26" t="s">
        <v>81</v>
      </c>
      <c r="AZ1" s="26" t="s">
        <v>67</v>
      </c>
      <c r="BA1" s="26" t="s">
        <v>77</v>
      </c>
      <c r="BB1" s="26" t="s">
        <v>68</v>
      </c>
      <c r="BC1" s="26" t="s">
        <v>69</v>
      </c>
      <c r="BD1" s="26" t="s">
        <v>72</v>
      </c>
      <c r="BE1" s="26" t="s">
        <v>71</v>
      </c>
      <c r="BF1" s="26" t="s">
        <v>70</v>
      </c>
      <c r="BG1" s="26" t="s">
        <v>82</v>
      </c>
    </row>
    <row r="2" spans="1:59" x14ac:dyDescent="0.35">
      <c r="A2" s="5">
        <v>0</v>
      </c>
      <c r="B2" s="5">
        <v>54</v>
      </c>
      <c r="C2" s="5">
        <v>5</v>
      </c>
      <c r="D2" s="27">
        <v>-6.4192999999999998</v>
      </c>
      <c r="E2" s="27">
        <v>-136.7278</v>
      </c>
      <c r="F2" s="27">
        <v>-5.4230999999999998</v>
      </c>
      <c r="G2" s="27">
        <v>12.663399999999999</v>
      </c>
      <c r="H2" s="27">
        <v>31.440100000000001</v>
      </c>
      <c r="I2" s="27">
        <v>-14.335699999999999</v>
      </c>
      <c r="J2" s="5">
        <v>-1500</v>
      </c>
      <c r="K2" s="5">
        <v>300</v>
      </c>
      <c r="L2" s="5">
        <v>1500</v>
      </c>
      <c r="N2" s="29">
        <f>SQRT(J2^2+K2^2+L2^2)</f>
        <v>2142.4285285628548</v>
      </c>
      <c r="O2" s="5">
        <f>(-E2-SQRT(E2^2-2*H2*(B2-yR)))/H2</f>
        <v>-7.307661785937369E-3</v>
      </c>
      <c r="P2" s="5">
        <f>D2+G2*$O2</f>
        <v>-6.5118398442600389</v>
      </c>
      <c r="Q2" s="5">
        <f>E2+H2*$O2</f>
        <v>-136.95755361731605</v>
      </c>
      <c r="R2" s="5">
        <f>F2+I2*$O2</f>
        <v>-5.3183395529353374</v>
      </c>
      <c r="S2" s="5">
        <f>(-Q2-SQRT(Q2^2-2*H2*(yR-17/12)))/H2</f>
        <v>0.41059066611772016</v>
      </c>
      <c r="T2" s="5">
        <f>(2*P2+G2*$S2)/2</f>
        <v>-3.9121029236024705</v>
      </c>
      <c r="U2" s="5">
        <f>(2*Q2+H2*$S2)/2</f>
        <v>-130.50304781641219</v>
      </c>
      <c r="V2" s="5">
        <f>(2*R2+I2*$S2)/2</f>
        <v>-8.2613918590672384</v>
      </c>
      <c r="W2" s="5">
        <f>SQRT(T2^2+U2^2+V2^2)</f>
        <v>130.82278331432445</v>
      </c>
      <c r="X2" s="5">
        <f>T2/$W2</f>
        <v>-2.9903834978063138E-2</v>
      </c>
      <c r="Y2" s="5">
        <f t="shared" ref="Y2:Z2" si="0">U2/$W2</f>
        <v>-0.9975559647195088</v>
      </c>
      <c r="Z2" s="5">
        <f t="shared" si="0"/>
        <v>-6.3149488565900705E-2</v>
      </c>
      <c r="AA2" s="5">
        <f>-(X2*G2+Y2*H2+Z2*(I2+32.174))</f>
        <v>32.868423032124142</v>
      </c>
      <c r="AB2" s="5">
        <f>G2+$AA2*X2</f>
        <v>11.680508101658189</v>
      </c>
      <c r="AC2" s="5">
        <f>H2+$AA2*Y2</f>
        <v>-1.3479914466195169</v>
      </c>
      <c r="AD2" s="5">
        <f>I2+$AA2*Z2+32.174</f>
        <v>15.762675895553688</v>
      </c>
      <c r="AE2" s="5">
        <f>SQRT(AB2^2+AC2^2+AD2^2)</f>
        <v>19.665027379623229</v>
      </c>
      <c r="AF2" s="5">
        <f>AB2/$AE2</f>
        <v>0.59397365059158036</v>
      </c>
      <c r="AG2" s="5">
        <f t="shared" ref="AG2:AH2" si="1">AC2/$AE2</f>
        <v>-6.8547651655766151E-2</v>
      </c>
      <c r="AH2" s="5">
        <f t="shared" si="1"/>
        <v>0.80155880748413644</v>
      </c>
      <c r="AI2" s="29">
        <f>ATAN2(AF2,AH2)*180/PI()</f>
        <v>53.460697158504225</v>
      </c>
      <c r="AJ2" s="5">
        <f>0.5*AB2*S2^2*12</f>
        <v>11.814929381796523</v>
      </c>
      <c r="AK2" s="5">
        <f>0.5*AD2*S2^2*12</f>
        <v>15.944075459155307</v>
      </c>
      <c r="AL2" s="29">
        <f>SQRT(AJ2^2+AK2^2)</f>
        <v>19.844548333083253</v>
      </c>
      <c r="AM2" s="22">
        <f>N2*K!circ/(720*W2)</f>
        <v>0.20755028532849276</v>
      </c>
      <c r="AN2" s="28">
        <f>J2/$N2</f>
        <v>-0.70014004201400493</v>
      </c>
      <c r="AO2" s="28">
        <f t="shared" ref="AO2:AP2" si="2">K2/$N2</f>
        <v>0.140028008402801</v>
      </c>
      <c r="AP2" s="28">
        <f t="shared" si="2"/>
        <v>0.70014004201400493</v>
      </c>
      <c r="AQ2" s="5">
        <f>SQRT((AO2*Z2-AP2*Y2)^2+(AP2*X2-AN2*Z2)^2+(AN2*Y2-AO2*X2)^2)</f>
        <v>0.9866322820566803</v>
      </c>
      <c r="AR2" s="5">
        <f>(AO2*Z2-AP2*Y2)/AQ2</f>
        <v>0.69892926724131255</v>
      </c>
      <c r="AS2" s="29">
        <f>(AP2*X2-AN2*Z2)/AQ2</f>
        <v>-6.6033069300960548E-2</v>
      </c>
      <c r="AT2" s="29">
        <f>(AN2*Y2-AO2*X2)/AQ2</f>
        <v>0.71213588110150461</v>
      </c>
      <c r="AU2" s="29">
        <f>ATAN2(AR2,AT2)*180/PI()</f>
        <v>45.536234024009822</v>
      </c>
      <c r="AV2" s="29">
        <f>AI2-AU2</f>
        <v>7.9244631344944025</v>
      </c>
      <c r="AW2" s="22">
        <f>AM2*AQ2</f>
        <v>0.20477581165516595</v>
      </c>
      <c r="AX2" s="22">
        <f>LOOKUP(AW2,'f(S)'!A2:A452,'f(S)'!B2:B452)</f>
        <v>0.21770161976269617</v>
      </c>
      <c r="AY2" s="22">
        <f>K!D3*'M-NM'!AX2*'M-NM'!W2^2</f>
        <v>20.056760614741712</v>
      </c>
      <c r="AZ2" s="5">
        <f>AY2/AE2</f>
        <v>1.0199202995020691</v>
      </c>
      <c r="BA2" s="29">
        <f>AZ2*AL2</f>
        <v>20.239857679361556</v>
      </c>
      <c r="BB2" s="5">
        <f>$BA2*COS($AU2*PI()/180)</f>
        <v>14.177171494007876</v>
      </c>
      <c r="BC2" s="29">
        <f>$BA2*SIN($AU2*PI()/180)</f>
        <v>14.445056154626101</v>
      </c>
      <c r="BD2" s="5">
        <f>AJ2-BB2</f>
        <v>-2.3622421122113533</v>
      </c>
      <c r="BE2" s="29">
        <f>AK2-BC2</f>
        <v>1.499019304529206</v>
      </c>
      <c r="BF2" s="5">
        <f>SQRT(BD2^2+BE2^2)</f>
        <v>2.7977216931024396</v>
      </c>
      <c r="BG2" s="5">
        <f>ATAN2(BD2,BE2)*180/PI()</f>
        <v>147.60181776081345</v>
      </c>
    </row>
    <row r="3" spans="1:59" x14ac:dyDescent="0.35">
      <c r="AW3" s="29"/>
      <c r="AX3" s="29"/>
    </row>
    <row r="6" spans="1:59" x14ac:dyDescent="0.35">
      <c r="BF6" s="29"/>
      <c r="BG6" s="29"/>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6FDFB-47BA-4B98-9D58-60103782A6F6}">
  <dimension ref="C1:K1"/>
  <sheetViews>
    <sheetView tabSelected="1" topLeftCell="A2" workbookViewId="0">
      <selection activeCell="C1" sqref="C1:K1"/>
    </sheetView>
  </sheetViews>
  <sheetFormatPr defaultRowHeight="14.5" x14ac:dyDescent="0.35"/>
  <sheetData>
    <row r="1" spans="3:11" ht="21" x14ac:dyDescent="0.5">
      <c r="C1" s="33" t="s">
        <v>36</v>
      </c>
      <c r="D1" s="33"/>
      <c r="E1" s="33"/>
      <c r="F1" s="33"/>
      <c r="G1" s="33"/>
      <c r="H1" s="33"/>
      <c r="I1" s="33"/>
      <c r="J1" s="33"/>
      <c r="K1" s="33"/>
    </row>
  </sheetData>
  <mergeCells count="1">
    <mergeCell ref="C1:K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939FB-4A44-4A01-8459-4677212804C3}">
  <dimension ref="A1:M13"/>
  <sheetViews>
    <sheetView workbookViewId="0">
      <selection activeCell="B13" sqref="B13"/>
    </sheetView>
  </sheetViews>
  <sheetFormatPr defaultColWidth="8.90625" defaultRowHeight="12.5" x14ac:dyDescent="0.25"/>
  <cols>
    <col min="1" max="3" width="8.90625" style="6"/>
    <col min="4" max="4" width="10" style="6" bestFit="1" customWidth="1"/>
    <col min="5" max="16384" width="8.90625" style="6"/>
  </cols>
  <sheetData>
    <row r="1" spans="1:13" s="7" customFormat="1" ht="14.5" x14ac:dyDescent="0.35">
      <c r="A1" s="13" t="s">
        <v>33</v>
      </c>
      <c r="B1" s="12">
        <v>5.125</v>
      </c>
      <c r="C1" s="11" t="s">
        <v>32</v>
      </c>
      <c r="D1" s="19">
        <f>D2*0.06261</f>
        <v>7.4952644529918858E-2</v>
      </c>
      <c r="E1" s="16"/>
      <c r="F1" s="16"/>
      <c r="G1" s="16"/>
      <c r="H1" s="16"/>
      <c r="I1" s="16"/>
      <c r="J1" s="16"/>
      <c r="K1" s="17"/>
      <c r="L1" s="16"/>
      <c r="M1" s="16"/>
    </row>
    <row r="2" spans="1:13" s="7" customFormat="1" ht="14.5" x14ac:dyDescent="0.35">
      <c r="A2" s="13" t="s">
        <v>31</v>
      </c>
      <c r="B2" s="12">
        <v>9.125</v>
      </c>
      <c r="C2" s="11" t="s">
        <v>30</v>
      </c>
      <c r="D2" s="18">
        <f>1.2929*(273/(temp+273)*(pressure*EXP(-beta*elev)-0.3783*RH*SVP/100)/760)</f>
        <v>1.1971353542552126</v>
      </c>
      <c r="E2" s="16"/>
      <c r="F2" s="16"/>
      <c r="G2" s="16"/>
      <c r="H2" s="16"/>
      <c r="I2" s="16"/>
      <c r="J2" s="16"/>
      <c r="K2" s="17"/>
      <c r="L2" s="16"/>
      <c r="M2" s="16"/>
    </row>
    <row r="3" spans="1:13" s="7" customFormat="1" ht="14.5" x14ac:dyDescent="0.35">
      <c r="A3" s="13" t="s">
        <v>29</v>
      </c>
      <c r="B3" s="12">
        <v>70</v>
      </c>
      <c r="C3" s="15" t="s">
        <v>34</v>
      </c>
      <c r="D3" s="14">
        <f>c0</f>
        <v>5.3830989301387718E-3</v>
      </c>
      <c r="E3" s="9"/>
      <c r="F3" s="9"/>
      <c r="G3" s="9"/>
      <c r="H3" s="9"/>
      <c r="I3" s="9"/>
      <c r="K3" s="8"/>
    </row>
    <row r="4" spans="1:13" s="7" customFormat="1" ht="14.5" x14ac:dyDescent="0.35">
      <c r="A4" s="13" t="s">
        <v>28</v>
      </c>
      <c r="B4" s="12">
        <v>15</v>
      </c>
      <c r="C4" s="11" t="s">
        <v>27</v>
      </c>
      <c r="D4" s="14">
        <f>0.07182*rho_1*(5.125/mass)*(circ/9.125)^2</f>
        <v>5.3830989301387718E-3</v>
      </c>
      <c r="E4" s="9"/>
      <c r="F4" s="9"/>
      <c r="G4" s="9"/>
      <c r="H4" s="9"/>
      <c r="I4" s="9"/>
      <c r="K4" s="8"/>
    </row>
    <row r="5" spans="1:13" s="7" customFormat="1" ht="14.5" x14ac:dyDescent="0.35">
      <c r="A5" s="13" t="s">
        <v>26</v>
      </c>
      <c r="B5" s="12">
        <v>0</v>
      </c>
      <c r="C5" s="11" t="s">
        <v>25</v>
      </c>
      <c r="D5" s="11">
        <v>1.217E-4</v>
      </c>
      <c r="E5" s="9"/>
      <c r="F5" s="9"/>
      <c r="G5" s="9"/>
      <c r="H5" s="9"/>
      <c r="I5" s="9"/>
      <c r="K5" s="8"/>
    </row>
    <row r="6" spans="1:13" s="7" customFormat="1" ht="14.5" x14ac:dyDescent="0.35">
      <c r="A6" s="13" t="s">
        <v>24</v>
      </c>
      <c r="B6" s="12">
        <v>0</v>
      </c>
      <c r="C6" s="11" t="s">
        <v>23</v>
      </c>
      <c r="D6" s="10">
        <f>(5/9)*(B3-32)</f>
        <v>21.111111111111111</v>
      </c>
      <c r="E6" s="9"/>
      <c r="F6" s="9"/>
      <c r="G6" s="9"/>
      <c r="H6" s="9"/>
      <c r="I6" s="9"/>
      <c r="K6" s="8"/>
    </row>
    <row r="7" spans="1:13" s="7" customFormat="1" ht="14.5" x14ac:dyDescent="0.35">
      <c r="A7" s="13" t="s">
        <v>22</v>
      </c>
      <c r="B7" s="12">
        <v>20</v>
      </c>
      <c r="C7" s="11" t="s">
        <v>21</v>
      </c>
      <c r="D7" s="10">
        <f>B4/3.2808</f>
        <v>4.5720555961960496</v>
      </c>
      <c r="E7" s="9"/>
      <c r="F7" s="9"/>
      <c r="G7" s="9"/>
      <c r="H7" s="9"/>
      <c r="I7" s="9"/>
      <c r="K7" s="8"/>
    </row>
    <row r="8" spans="1:13" s="7" customFormat="1" ht="14.5" x14ac:dyDescent="0.35">
      <c r="A8" s="13" t="s">
        <v>20</v>
      </c>
      <c r="B8" s="12">
        <v>29.92</v>
      </c>
      <c r="C8" s="11" t="s">
        <v>19</v>
      </c>
      <c r="D8" s="10">
        <f>vwind*1.467*SIN(phiwind*PI()/180)</f>
        <v>0</v>
      </c>
      <c r="E8" s="9"/>
      <c r="F8" s="9"/>
      <c r="G8" s="9"/>
      <c r="H8" s="9"/>
      <c r="I8" s="9"/>
      <c r="K8" s="8"/>
    </row>
    <row r="9" spans="1:13" s="7" customFormat="1" ht="14.5" x14ac:dyDescent="0.35">
      <c r="A9" s="9"/>
      <c r="B9" s="9"/>
      <c r="C9" s="11" t="s">
        <v>18</v>
      </c>
      <c r="D9" s="10">
        <f>vwind*1.467*COS(phiwind*PI()/180)</f>
        <v>0</v>
      </c>
      <c r="E9" s="9"/>
      <c r="F9" s="9"/>
      <c r="G9" s="9"/>
      <c r="H9" s="9"/>
      <c r="I9" s="9"/>
      <c r="K9" s="8"/>
    </row>
    <row r="10" spans="1:13" s="7" customFormat="1" ht="14.5" x14ac:dyDescent="0.35">
      <c r="A10" s="9"/>
      <c r="B10" s="9"/>
      <c r="C10" s="11" t="s">
        <v>17</v>
      </c>
      <c r="D10" s="10">
        <f>4.5841*EXP((18.687-temp/234.5)*temp/(257.14+temp))</f>
        <v>18.794410804467137</v>
      </c>
      <c r="E10" s="9"/>
      <c r="F10" s="9"/>
      <c r="G10" s="9"/>
      <c r="H10" s="9"/>
      <c r="I10" s="9"/>
      <c r="K10" s="8"/>
    </row>
    <row r="11" spans="1:13" s="7" customFormat="1" ht="14.5" x14ac:dyDescent="0.35">
      <c r="A11" s="9"/>
      <c r="B11" s="9"/>
      <c r="C11" s="11" t="s">
        <v>16</v>
      </c>
      <c r="D11" s="10">
        <f>B8*1000/39.37</f>
        <v>759.96951993903997</v>
      </c>
      <c r="E11" s="9"/>
      <c r="F11" s="9"/>
      <c r="G11" s="9"/>
      <c r="H11" s="9"/>
      <c r="I11" s="9"/>
      <c r="K11" s="8"/>
    </row>
    <row r="13" spans="1:13" x14ac:dyDescent="0.25">
      <c r="A13" s="23" t="s">
        <v>3</v>
      </c>
      <c r="B13" s="23">
        <v>55</v>
      </c>
    </row>
  </sheetData>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4FD2C-2536-4776-9920-3224C4B66573}">
  <dimension ref="A1:F452"/>
  <sheetViews>
    <sheetView workbookViewId="0">
      <selection activeCell="G8" sqref="G8"/>
    </sheetView>
  </sheetViews>
  <sheetFormatPr defaultRowHeight="14.5" x14ac:dyDescent="0.35"/>
  <cols>
    <col min="1" max="1" width="9.453125" style="31" bestFit="1" customWidth="1"/>
    <col min="2" max="2" width="8.7265625" style="20"/>
  </cols>
  <sheetData>
    <row r="1" spans="1:6" s="2" customFormat="1" x14ac:dyDescent="0.35">
      <c r="A1" s="30" t="s">
        <v>15</v>
      </c>
      <c r="B1" s="21" t="s">
        <v>35</v>
      </c>
      <c r="E1" s="32" t="s">
        <v>78</v>
      </c>
      <c r="F1" s="32">
        <v>0.41520000000000001</v>
      </c>
    </row>
    <row r="2" spans="1:6" x14ac:dyDescent="0.35">
      <c r="A2" s="31">
        <v>0</v>
      </c>
      <c r="B2" s="20">
        <f t="shared" ref="B2:B65" si="0">A*A2^n/(B^n+A2^n)</f>
        <v>0</v>
      </c>
      <c r="E2" s="32" t="s">
        <v>79</v>
      </c>
      <c r="F2" s="32">
        <v>0.1903</v>
      </c>
    </row>
    <row r="3" spans="1:6" x14ac:dyDescent="0.35">
      <c r="A3" s="31">
        <v>1E-3</v>
      </c>
      <c r="B3" s="20">
        <f t="shared" si="0"/>
        <v>2.6575750271338739E-4</v>
      </c>
      <c r="E3" s="32" t="s">
        <v>80</v>
      </c>
      <c r="F3" s="32">
        <v>1.401</v>
      </c>
    </row>
    <row r="4" spans="1:6" x14ac:dyDescent="0.35">
      <c r="A4" s="31">
        <v>2E-3</v>
      </c>
      <c r="B4" s="20">
        <f t="shared" si="0"/>
        <v>7.010882301049107E-4</v>
      </c>
    </row>
    <row r="5" spans="1:6" x14ac:dyDescent="0.35">
      <c r="A5" s="31">
        <v>3.0000000000000001E-3</v>
      </c>
      <c r="B5" s="20">
        <f t="shared" si="0"/>
        <v>1.2357084488954708E-3</v>
      </c>
    </row>
    <row r="6" spans="1:6" x14ac:dyDescent="0.35">
      <c r="A6" s="31">
        <v>4.0000000000000001E-3</v>
      </c>
      <c r="B6" s="20">
        <f t="shared" si="0"/>
        <v>1.8463502184412764E-3</v>
      </c>
    </row>
    <row r="7" spans="1:6" x14ac:dyDescent="0.35">
      <c r="A7" s="31">
        <v>5.0000000000000001E-3</v>
      </c>
      <c r="B7" s="20">
        <f t="shared" si="0"/>
        <v>2.5198622505458097E-3</v>
      </c>
    </row>
    <row r="8" spans="1:6" x14ac:dyDescent="0.35">
      <c r="A8" s="31">
        <v>6.0000000000000001E-3</v>
      </c>
      <c r="B8" s="20">
        <f t="shared" si="0"/>
        <v>3.2474565421221277E-3</v>
      </c>
    </row>
    <row r="9" spans="1:6" x14ac:dyDescent="0.35">
      <c r="A9" s="31">
        <v>7.0000000000000001E-3</v>
      </c>
      <c r="B9" s="20">
        <f t="shared" si="0"/>
        <v>4.0227008859594496E-3</v>
      </c>
    </row>
    <row r="10" spans="1:6" x14ac:dyDescent="0.35">
      <c r="A10" s="31">
        <v>8.0000000000000002E-3</v>
      </c>
      <c r="B10" s="20">
        <f t="shared" si="0"/>
        <v>4.8406057180213347E-3</v>
      </c>
    </row>
    <row r="11" spans="1:6" x14ac:dyDescent="0.35">
      <c r="A11" s="31">
        <v>8.9999999999999993E-3</v>
      </c>
      <c r="B11" s="20">
        <f t="shared" si="0"/>
        <v>5.6971407861656385E-3</v>
      </c>
    </row>
    <row r="12" spans="1:6" x14ac:dyDescent="0.35">
      <c r="A12" s="31">
        <v>0.01</v>
      </c>
      <c r="B12" s="20">
        <f t="shared" si="0"/>
        <v>6.5889522797209594E-3</v>
      </c>
    </row>
    <row r="13" spans="1:6" x14ac:dyDescent="0.35">
      <c r="A13" s="31">
        <v>1.0999999999999999E-2</v>
      </c>
      <c r="B13" s="20">
        <f t="shared" si="0"/>
        <v>7.5131848795351947E-3</v>
      </c>
    </row>
    <row r="14" spans="1:6" x14ac:dyDescent="0.35">
      <c r="A14" s="31">
        <v>1.2E-2</v>
      </c>
      <c r="B14" s="20">
        <f t="shared" si="0"/>
        <v>8.4673635185876922E-3</v>
      </c>
    </row>
    <row r="15" spans="1:6" x14ac:dyDescent="0.35">
      <c r="A15" s="31">
        <v>1.2999999999999999E-2</v>
      </c>
      <c r="B15" s="20">
        <f t="shared" si="0"/>
        <v>9.4493113665530658E-3</v>
      </c>
    </row>
    <row r="16" spans="1:6" x14ac:dyDescent="0.35">
      <c r="A16" s="31">
        <v>1.4E-2</v>
      </c>
      <c r="B16" s="20">
        <f t="shared" si="0"/>
        <v>1.0457090929238124E-2</v>
      </c>
    </row>
    <row r="17" spans="1:2" x14ac:dyDescent="0.35">
      <c r="A17" s="31">
        <v>1.4999999999999999E-2</v>
      </c>
      <c r="B17" s="20">
        <f t="shared" si="0"/>
        <v>1.1488960516077066E-2</v>
      </c>
    </row>
    <row r="18" spans="1:2" x14ac:dyDescent="0.35">
      <c r="A18" s="31">
        <v>1.6E-2</v>
      </c>
      <c r="B18" s="20">
        <f t="shared" si="0"/>
        <v>1.2543341279174936E-2</v>
      </c>
    </row>
    <row r="19" spans="1:2" x14ac:dyDescent="0.35">
      <c r="A19" s="31">
        <v>1.7000000000000001E-2</v>
      </c>
      <c r="B19" s="20">
        <f t="shared" si="0"/>
        <v>1.3618791736426668E-2</v>
      </c>
    </row>
    <row r="20" spans="1:2" x14ac:dyDescent="0.35">
      <c r="A20" s="31">
        <v>1.7999999999999999E-2</v>
      </c>
      <c r="B20" s="20">
        <f t="shared" si="0"/>
        <v>1.4713987724831437E-2</v>
      </c>
    </row>
    <row r="21" spans="1:2" x14ac:dyDescent="0.35">
      <c r="A21" s="31">
        <v>1.9E-2</v>
      </c>
      <c r="B21" s="20">
        <f t="shared" si="0"/>
        <v>1.5827706378538767E-2</v>
      </c>
    </row>
    <row r="22" spans="1:2" x14ac:dyDescent="0.35">
      <c r="A22" s="31">
        <v>0.02</v>
      </c>
      <c r="B22" s="20">
        <f t="shared" si="0"/>
        <v>1.6958813145980686E-2</v>
      </c>
    </row>
    <row r="23" spans="1:2" x14ac:dyDescent="0.35">
      <c r="A23" s="31">
        <v>2.1000000000000001E-2</v>
      </c>
      <c r="B23" s="20">
        <f t="shared" si="0"/>
        <v>1.8106251139827032E-2</v>
      </c>
    </row>
    <row r="24" spans="1:2" x14ac:dyDescent="0.35">
      <c r="A24" s="31">
        <v>2.1999999999999999E-2</v>
      </c>
      <c r="B24" s="20">
        <f t="shared" si="0"/>
        <v>1.9269032303972651E-2</v>
      </c>
    </row>
    <row r="25" spans="1:2" x14ac:dyDescent="0.35">
      <c r="A25" s="31">
        <v>2.3E-2</v>
      </c>
      <c r="B25" s="20">
        <f t="shared" si="0"/>
        <v>2.0446230014430262E-2</v>
      </c>
    </row>
    <row r="26" spans="1:2" x14ac:dyDescent="0.35">
      <c r="A26" s="31">
        <v>2.4E-2</v>
      </c>
      <c r="B26" s="20">
        <f t="shared" si="0"/>
        <v>2.1636972825189445E-2</v>
      </c>
    </row>
    <row r="27" spans="1:2" x14ac:dyDescent="0.35">
      <c r="A27" s="31">
        <v>2.5000000000000001E-2</v>
      </c>
      <c r="B27" s="20">
        <f t="shared" si="0"/>
        <v>2.2840439138128176E-2</v>
      </c>
    </row>
    <row r="28" spans="1:2" x14ac:dyDescent="0.35">
      <c r="A28" s="31">
        <v>2.5999999999999999E-2</v>
      </c>
      <c r="B28" s="20">
        <f t="shared" si="0"/>
        <v>2.405585262596344E-2</v>
      </c>
    </row>
    <row r="29" spans="1:2" x14ac:dyDescent="0.35">
      <c r="A29" s="31">
        <v>2.7E-2</v>
      </c>
      <c r="B29" s="20">
        <f t="shared" si="0"/>
        <v>2.5282478274351143E-2</v>
      </c>
    </row>
    <row r="30" spans="1:2" x14ac:dyDescent="0.35">
      <c r="A30" s="31">
        <v>2.8000000000000001E-2</v>
      </c>
      <c r="B30" s="20">
        <f t="shared" si="0"/>
        <v>2.6519618937219644E-2</v>
      </c>
    </row>
    <row r="31" spans="1:2" x14ac:dyDescent="0.35">
      <c r="A31" s="31">
        <v>2.9000000000000001E-2</v>
      </c>
      <c r="B31" s="20">
        <f t="shared" si="0"/>
        <v>2.7766612320753305E-2</v>
      </c>
    </row>
    <row r="32" spans="1:2" x14ac:dyDescent="0.35">
      <c r="A32" s="31">
        <v>0.03</v>
      </c>
      <c r="B32" s="20">
        <f t="shared" si="0"/>
        <v>2.9022828327882891E-2</v>
      </c>
    </row>
    <row r="33" spans="1:2" x14ac:dyDescent="0.35">
      <c r="A33" s="31">
        <v>3.1E-2</v>
      </c>
      <c r="B33" s="20">
        <f t="shared" si="0"/>
        <v>3.0287666707940572E-2</v>
      </c>
    </row>
    <row r="34" spans="1:2" x14ac:dyDescent="0.35">
      <c r="A34" s="31">
        <v>3.2000000000000001E-2</v>
      </c>
      <c r="B34" s="20">
        <f t="shared" si="0"/>
        <v>3.1560554966194226E-2</v>
      </c>
    </row>
    <row r="35" spans="1:2" x14ac:dyDescent="0.35">
      <c r="A35" s="31">
        <v>3.3000000000000002E-2</v>
      </c>
      <c r="B35" s="20">
        <f t="shared" si="0"/>
        <v>3.284094649594687E-2</v>
      </c>
    </row>
    <row r="36" spans="1:2" x14ac:dyDescent="0.35">
      <c r="A36" s="31">
        <v>3.4000000000000002E-2</v>
      </c>
      <c r="B36" s="20">
        <f t="shared" si="0"/>
        <v>3.4128318902254345E-2</v>
      </c>
    </row>
    <row r="37" spans="1:2" x14ac:dyDescent="0.35">
      <c r="A37" s="31">
        <v>3.5000000000000003E-2</v>
      </c>
      <c r="B37" s="20">
        <f t="shared" si="0"/>
        <v>3.5422172491438954E-2</v>
      </c>
    </row>
    <row r="38" spans="1:2" x14ac:dyDescent="0.35">
      <c r="A38" s="31">
        <v>3.5999999999999997E-2</v>
      </c>
      <c r="B38" s="20">
        <f t="shared" si="0"/>
        <v>3.6722028904729538E-2</v>
      </c>
    </row>
    <row r="39" spans="1:2" x14ac:dyDescent="0.35">
      <c r="A39" s="31">
        <v>3.6999999999999998E-2</v>
      </c>
      <c r="B39" s="20">
        <f t="shared" si="0"/>
        <v>3.8027429877747577E-2</v>
      </c>
    </row>
    <row r="40" spans="1:2" x14ac:dyDescent="0.35">
      <c r="A40" s="31">
        <v>3.7999999999999999E-2</v>
      </c>
      <c r="B40" s="20">
        <f t="shared" si="0"/>
        <v>3.9337936110337202E-2</v>
      </c>
    </row>
    <row r="41" spans="1:2" x14ac:dyDescent="0.35">
      <c r="A41" s="31">
        <v>3.9E-2</v>
      </c>
      <c r="B41" s="20">
        <f t="shared" si="0"/>
        <v>4.0653126233535064E-2</v>
      </c>
    </row>
    <row r="42" spans="1:2" x14ac:dyDescent="0.35">
      <c r="A42" s="31">
        <v>0.04</v>
      </c>
      <c r="B42" s="20">
        <f t="shared" si="0"/>
        <v>4.1972595862378385E-2</v>
      </c>
    </row>
    <row r="43" spans="1:2" x14ac:dyDescent="0.35">
      <c r="A43" s="31">
        <v>4.1000000000000002E-2</v>
      </c>
      <c r="B43" s="20">
        <f t="shared" si="0"/>
        <v>4.3295956724840365E-2</v>
      </c>
    </row>
    <row r="44" spans="1:2" x14ac:dyDescent="0.35">
      <c r="A44" s="31">
        <v>4.2000000000000003E-2</v>
      </c>
      <c r="B44" s="20">
        <f t="shared" si="0"/>
        <v>4.4622835858513461E-2</v>
      </c>
    </row>
    <row r="45" spans="1:2" x14ac:dyDescent="0.35">
      <c r="A45" s="31">
        <v>4.2999999999999997E-2</v>
      </c>
      <c r="B45" s="20">
        <f t="shared" si="0"/>
        <v>4.5952874867782947E-2</v>
      </c>
    </row>
    <row r="46" spans="1:2" x14ac:dyDescent="0.35">
      <c r="A46" s="31">
        <v>4.3999999999999997E-2</v>
      </c>
      <c r="B46" s="20">
        <f t="shared" si="0"/>
        <v>4.728572923518215E-2</v>
      </c>
    </row>
    <row r="47" spans="1:2" x14ac:dyDescent="0.35">
      <c r="A47" s="31">
        <v>4.4999999999999998E-2</v>
      </c>
      <c r="B47" s="20">
        <f t="shared" si="0"/>
        <v>4.8621067681426391E-2</v>
      </c>
    </row>
    <row r="48" spans="1:2" x14ac:dyDescent="0.35">
      <c r="A48" s="31">
        <v>4.5999999999999999E-2</v>
      </c>
      <c r="B48" s="20">
        <f t="shared" si="0"/>
        <v>4.9958571569309454E-2</v>
      </c>
    </row>
    <row r="49" spans="1:2" x14ac:dyDescent="0.35">
      <c r="A49" s="31">
        <v>4.7E-2</v>
      </c>
      <c r="B49" s="20">
        <f t="shared" si="0"/>
        <v>5.1297934347234508E-2</v>
      </c>
    </row>
    <row r="50" spans="1:2" x14ac:dyDescent="0.35">
      <c r="A50" s="31">
        <v>4.8000000000000001E-2</v>
      </c>
      <c r="B50" s="20">
        <f t="shared" si="0"/>
        <v>5.2638861028656003E-2</v>
      </c>
    </row>
    <row r="51" spans="1:2" x14ac:dyDescent="0.35">
      <c r="A51" s="31">
        <v>4.9000000000000002E-2</v>
      </c>
      <c r="B51" s="20">
        <f t="shared" si="0"/>
        <v>5.3981067704145083E-2</v>
      </c>
    </row>
    <row r="52" spans="1:2" x14ac:dyDescent="0.35">
      <c r="A52" s="31">
        <v>0.05</v>
      </c>
      <c r="B52" s="20">
        <f t="shared" si="0"/>
        <v>5.5324281083165366E-2</v>
      </c>
    </row>
    <row r="53" spans="1:2" x14ac:dyDescent="0.35">
      <c r="A53" s="31">
        <v>5.0999999999999997E-2</v>
      </c>
      <c r="B53" s="20">
        <f t="shared" si="0"/>
        <v>5.6668238062974399E-2</v>
      </c>
    </row>
    <row r="54" spans="1:2" x14ac:dyDescent="0.35">
      <c r="A54" s="31">
        <v>5.1999999999999998E-2</v>
      </c>
      <c r="B54" s="20">
        <f t="shared" si="0"/>
        <v>5.8012685322347747E-2</v>
      </c>
    </row>
    <row r="55" spans="1:2" x14ac:dyDescent="0.35">
      <c r="A55" s="31">
        <v>5.2999999999999999E-2</v>
      </c>
      <c r="B55" s="20">
        <f t="shared" si="0"/>
        <v>5.9357378938071456E-2</v>
      </c>
    </row>
    <row r="56" spans="1:2" x14ac:dyDescent="0.35">
      <c r="A56" s="31">
        <v>5.3999999999999999E-2</v>
      </c>
      <c r="B56" s="20">
        <f t="shared" si="0"/>
        <v>6.0702084022364836E-2</v>
      </c>
    </row>
    <row r="57" spans="1:2" x14ac:dyDescent="0.35">
      <c r="A57" s="31">
        <v>5.5E-2</v>
      </c>
      <c r="B57" s="20">
        <f t="shared" si="0"/>
        <v>6.204657437958476E-2</v>
      </c>
    </row>
    <row r="58" spans="1:2" x14ac:dyDescent="0.35">
      <c r="A58" s="31">
        <v>5.6000000000000001E-2</v>
      </c>
      <c r="B58" s="20">
        <f t="shared" si="0"/>
        <v>6.3390632180729961E-2</v>
      </c>
    </row>
    <row r="59" spans="1:2" x14ac:dyDescent="0.35">
      <c r="A59" s="31">
        <v>5.7000000000000002E-2</v>
      </c>
      <c r="B59" s="20">
        <f t="shared" si="0"/>
        <v>6.4734047654410945E-2</v>
      </c>
    </row>
    <row r="60" spans="1:2" x14ac:dyDescent="0.35">
      <c r="A60" s="31">
        <v>5.8000000000000003E-2</v>
      </c>
      <c r="B60" s="20">
        <f t="shared" si="0"/>
        <v>6.6076618793081202E-2</v>
      </c>
    </row>
    <row r="61" spans="1:2" x14ac:dyDescent="0.35">
      <c r="A61" s="31">
        <v>5.8999999999999997E-2</v>
      </c>
      <c r="B61" s="20">
        <f t="shared" si="0"/>
        <v>6.7418151073439167E-2</v>
      </c>
    </row>
    <row r="62" spans="1:2" x14ac:dyDescent="0.35">
      <c r="A62" s="31">
        <v>0.06</v>
      </c>
      <c r="B62" s="20">
        <f t="shared" si="0"/>
        <v>6.8758457190014249E-2</v>
      </c>
    </row>
    <row r="63" spans="1:2" x14ac:dyDescent="0.35">
      <c r="A63" s="31">
        <v>6.0999999999999999E-2</v>
      </c>
      <c r="B63" s="20">
        <f t="shared" si="0"/>
        <v>7.0097356801039443E-2</v>
      </c>
    </row>
    <row r="64" spans="1:2" x14ac:dyDescent="0.35">
      <c r="A64" s="31">
        <v>6.2E-2</v>
      </c>
      <c r="B64" s="20">
        <f t="shared" si="0"/>
        <v>7.143467628579464E-2</v>
      </c>
    </row>
    <row r="65" spans="1:2" x14ac:dyDescent="0.35">
      <c r="A65" s="31">
        <v>6.3E-2</v>
      </c>
      <c r="B65" s="20">
        <f t="shared" si="0"/>
        <v>7.2770248512676758E-2</v>
      </c>
    </row>
    <row r="66" spans="1:2" x14ac:dyDescent="0.35">
      <c r="A66" s="31">
        <v>6.4000000000000001E-2</v>
      </c>
      <c r="B66" s="20">
        <f t="shared" ref="B66:B129" si="1">A*A66^n/(B^n+A66^n)</f>
        <v>7.4103912617316622E-2</v>
      </c>
    </row>
    <row r="67" spans="1:2" x14ac:dyDescent="0.35">
      <c r="A67" s="31">
        <v>6.5000000000000002E-2</v>
      </c>
      <c r="B67" s="20">
        <f t="shared" si="1"/>
        <v>7.5435513790122297E-2</v>
      </c>
    </row>
    <row r="68" spans="1:2" x14ac:dyDescent="0.35">
      <c r="A68" s="31">
        <v>6.6000000000000003E-2</v>
      </c>
      <c r="B68" s="20">
        <f t="shared" si="1"/>
        <v>7.6764903072677262E-2</v>
      </c>
    </row>
    <row r="69" spans="1:2" x14ac:dyDescent="0.35">
      <c r="A69" s="31">
        <v>6.7000000000000004E-2</v>
      </c>
      <c r="B69" s="20">
        <f t="shared" si="1"/>
        <v>7.809193716247205E-2</v>
      </c>
    </row>
    <row r="70" spans="1:2" x14ac:dyDescent="0.35">
      <c r="A70" s="31">
        <v>6.8000000000000005E-2</v>
      </c>
      <c r="B70" s="20">
        <f t="shared" si="1"/>
        <v>7.9416478225487266E-2</v>
      </c>
    </row>
    <row r="71" spans="1:2" x14ac:dyDescent="0.35">
      <c r="A71" s="31">
        <v>6.9000000000000006E-2</v>
      </c>
      <c r="B71" s="20">
        <f t="shared" si="1"/>
        <v>8.0738393716185131E-2</v>
      </c>
    </row>
    <row r="72" spans="1:2" x14ac:dyDescent="0.35">
      <c r="A72" s="31">
        <v>7.0000000000000007E-2</v>
      </c>
      <c r="B72" s="20">
        <f t="shared" si="1"/>
        <v>8.2057556204500753E-2</v>
      </c>
    </row>
    <row r="73" spans="1:2" x14ac:dyDescent="0.35">
      <c r="A73" s="31">
        <v>7.0999999999999994E-2</v>
      </c>
      <c r="B73" s="20">
        <f t="shared" si="1"/>
        <v>8.3373843209455151E-2</v>
      </c>
    </row>
    <row r="74" spans="1:2" x14ac:dyDescent="0.35">
      <c r="A74" s="31">
        <v>7.1999999999999995E-2</v>
      </c>
      <c r="B74" s="20">
        <f t="shared" si="1"/>
        <v>8.4687137039040447E-2</v>
      </c>
    </row>
    <row r="75" spans="1:2" x14ac:dyDescent="0.35">
      <c r="A75" s="31">
        <v>7.2999999999999995E-2</v>
      </c>
      <c r="B75" s="20">
        <f t="shared" si="1"/>
        <v>8.5997324636052683E-2</v>
      </c>
    </row>
    <row r="76" spans="1:2" x14ac:dyDescent="0.35">
      <c r="A76" s="31">
        <v>7.3999999999999996E-2</v>
      </c>
      <c r="B76" s="20">
        <f t="shared" si="1"/>
        <v>8.7304297429571701E-2</v>
      </c>
    </row>
    <row r="77" spans="1:2" x14ac:dyDescent="0.35">
      <c r="A77" s="31">
        <v>7.4999999999999997E-2</v>
      </c>
      <c r="B77" s="20">
        <f t="shared" si="1"/>
        <v>8.8607951191808171E-2</v>
      </c>
    </row>
    <row r="78" spans="1:2" x14ac:dyDescent="0.35">
      <c r="A78" s="31">
        <v>7.5999999999999998E-2</v>
      </c>
      <c r="B78" s="20">
        <f t="shared" si="1"/>
        <v>8.9908185900056753E-2</v>
      </c>
    </row>
    <row r="79" spans="1:2" x14ac:dyDescent="0.35">
      <c r="A79" s="31">
        <v>7.6999999999999999E-2</v>
      </c>
      <c r="B79" s="20">
        <f t="shared" si="1"/>
        <v>9.1204905603513117E-2</v>
      </c>
    </row>
    <row r="80" spans="1:2" x14ac:dyDescent="0.35">
      <c r="A80" s="31">
        <v>7.8E-2</v>
      </c>
      <c r="B80" s="20">
        <f t="shared" si="1"/>
        <v>9.249801829472741E-2</v>
      </c>
    </row>
    <row r="81" spans="1:2" x14ac:dyDescent="0.35">
      <c r="A81" s="31">
        <v>7.9000000000000001E-2</v>
      </c>
      <c r="B81" s="20">
        <f t="shared" si="1"/>
        <v>9.3787435785482279E-2</v>
      </c>
    </row>
    <row r="82" spans="1:2" x14ac:dyDescent="0.35">
      <c r="A82" s="31">
        <v>0.08</v>
      </c>
      <c r="B82" s="20">
        <f t="shared" si="1"/>
        <v>9.5073073586897233E-2</v>
      </c>
    </row>
    <row r="83" spans="1:2" x14ac:dyDescent="0.35">
      <c r="A83" s="31">
        <v>8.1000000000000003E-2</v>
      </c>
      <c r="B83" s="20">
        <f t="shared" si="1"/>
        <v>9.6354850793572297E-2</v>
      </c>
    </row>
    <row r="84" spans="1:2" x14ac:dyDescent="0.35">
      <c r="A84" s="31">
        <v>8.2000000000000003E-2</v>
      </c>
      <c r="B84" s="20">
        <f t="shared" si="1"/>
        <v>9.7632689971596853E-2</v>
      </c>
    </row>
    <row r="85" spans="1:2" x14ac:dyDescent="0.35">
      <c r="A85" s="31">
        <v>8.3000000000000004E-2</v>
      </c>
      <c r="B85" s="20">
        <f t="shared" si="1"/>
        <v>9.8906517050259782E-2</v>
      </c>
    </row>
    <row r="86" spans="1:2" x14ac:dyDescent="0.35">
      <c r="A86" s="31">
        <v>8.4000000000000005E-2</v>
      </c>
      <c r="B86" s="20">
        <f t="shared" si="1"/>
        <v>0.10017626121730512</v>
      </c>
    </row>
    <row r="87" spans="1:2" x14ac:dyDescent="0.35">
      <c r="A87" s="31">
        <v>8.5000000000000006E-2</v>
      </c>
      <c r="B87" s="20">
        <f t="shared" si="1"/>
        <v>0.10144185481758895</v>
      </c>
    </row>
    <row r="88" spans="1:2" x14ac:dyDescent="0.35">
      <c r="A88" s="31">
        <v>8.5999999999999993E-2</v>
      </c>
      <c r="B88" s="20">
        <f t="shared" si="1"/>
        <v>0.10270323325499932</v>
      </c>
    </row>
    <row r="89" spans="1:2" x14ac:dyDescent="0.35">
      <c r="A89" s="31">
        <v>8.6999999999999994E-2</v>
      </c>
      <c r="B89" s="20">
        <f t="shared" si="1"/>
        <v>0.10396033489750994</v>
      </c>
    </row>
    <row r="90" spans="1:2" x14ac:dyDescent="0.35">
      <c r="A90" s="31">
        <v>8.7999999999999995E-2</v>
      </c>
      <c r="B90" s="20">
        <f t="shared" si="1"/>
        <v>0.10521310098524453</v>
      </c>
    </row>
    <row r="91" spans="1:2" x14ac:dyDescent="0.35">
      <c r="A91" s="31">
        <v>8.8999999999999996E-2</v>
      </c>
      <c r="B91" s="20">
        <f t="shared" si="1"/>
        <v>0.10646147554143659</v>
      </c>
    </row>
    <row r="92" spans="1:2" x14ac:dyDescent="0.35">
      <c r="A92" s="31">
        <v>0.09</v>
      </c>
      <c r="B92" s="20">
        <f t="shared" si="1"/>
        <v>0.10770540528617385</v>
      </c>
    </row>
    <row r="93" spans="1:2" x14ac:dyDescent="0.35">
      <c r="A93" s="31">
        <v>9.0999999999999998E-2</v>
      </c>
      <c r="B93" s="20">
        <f t="shared" si="1"/>
        <v>0.10894483955282357</v>
      </c>
    </row>
    <row r="94" spans="1:2" x14ac:dyDescent="0.35">
      <c r="A94" s="31">
        <v>9.1999999999999998E-2</v>
      </c>
      <c r="B94" s="20">
        <f t="shared" si="1"/>
        <v>0.11017973020703953</v>
      </c>
    </row>
    <row r="95" spans="1:2" x14ac:dyDescent="0.35">
      <c r="A95" s="31">
        <v>9.2999999999999999E-2</v>
      </c>
      <c r="B95" s="20">
        <f t="shared" si="1"/>
        <v>0.11141003156825675</v>
      </c>
    </row>
    <row r="96" spans="1:2" x14ac:dyDescent="0.35">
      <c r="A96" s="31">
        <v>9.4E-2</v>
      </c>
      <c r="B96" s="20">
        <f t="shared" si="1"/>
        <v>0.11263570033358453</v>
      </c>
    </row>
    <row r="97" spans="1:2" x14ac:dyDescent="0.35">
      <c r="A97" s="31">
        <v>9.5000000000000001E-2</v>
      </c>
      <c r="B97" s="20">
        <f t="shared" si="1"/>
        <v>0.11385669550401224</v>
      </c>
    </row>
    <row r="98" spans="1:2" x14ac:dyDescent="0.35">
      <c r="A98" s="31">
        <v>9.6000000000000002E-2</v>
      </c>
      <c r="B98" s="20">
        <f t="shared" si="1"/>
        <v>0.11507297831284739</v>
      </c>
    </row>
    <row r="99" spans="1:2" x14ac:dyDescent="0.35">
      <c r="A99" s="31">
        <v>9.7000000000000003E-2</v>
      </c>
      <c r="B99" s="20">
        <f t="shared" si="1"/>
        <v>0.11628451215630764</v>
      </c>
    </row>
    <row r="100" spans="1:2" x14ac:dyDescent="0.35">
      <c r="A100" s="31">
        <v>9.8000000000000004E-2</v>
      </c>
      <c r="B100" s="20">
        <f t="shared" si="1"/>
        <v>0.11749126252619398</v>
      </c>
    </row>
    <row r="101" spans="1:2" x14ac:dyDescent="0.35">
      <c r="A101" s="31">
        <v>9.9000000000000005E-2</v>
      </c>
      <c r="B101" s="20">
        <f t="shared" si="1"/>
        <v>0.11869319694457331</v>
      </c>
    </row>
    <row r="102" spans="1:2" x14ac:dyDescent="0.35">
      <c r="A102" s="31">
        <v>0.1</v>
      </c>
      <c r="B102" s="20">
        <f t="shared" si="1"/>
        <v>0.11989028490040393</v>
      </c>
    </row>
    <row r="103" spans="1:2" x14ac:dyDescent="0.35">
      <c r="A103" s="31">
        <v>0.10100000000000001</v>
      </c>
      <c r="B103" s="20">
        <f t="shared" si="1"/>
        <v>0.12108249778803867</v>
      </c>
    </row>
    <row r="104" spans="1:2" x14ac:dyDescent="0.35">
      <c r="A104" s="31">
        <v>0.10199999999999999</v>
      </c>
      <c r="B104" s="20">
        <f t="shared" si="1"/>
        <v>0.1222698088475445</v>
      </c>
    </row>
    <row r="105" spans="1:2" x14ac:dyDescent="0.35">
      <c r="A105" s="31">
        <v>0.10299999999999999</v>
      </c>
      <c r="B105" s="20">
        <f t="shared" si="1"/>
        <v>0.12345219310677857</v>
      </c>
    </row>
    <row r="106" spans="1:2" x14ac:dyDescent="0.35">
      <c r="A106" s="31">
        <v>0.104</v>
      </c>
      <c r="B106" s="20">
        <f t="shared" si="1"/>
        <v>0.12462962732516447</v>
      </c>
    </row>
    <row r="107" spans="1:2" x14ac:dyDescent="0.35">
      <c r="A107" s="31">
        <v>0.105</v>
      </c>
      <c r="B107" s="20">
        <f t="shared" si="1"/>
        <v>0.12580208993911424</v>
      </c>
    </row>
    <row r="108" spans="1:2" x14ac:dyDescent="0.35">
      <c r="A108" s="31">
        <v>0.106</v>
      </c>
      <c r="B108" s="20">
        <f t="shared" si="1"/>
        <v>0.12696956100904377</v>
      </c>
    </row>
    <row r="109" spans="1:2" x14ac:dyDescent="0.35">
      <c r="A109" s="31">
        <v>0.107</v>
      </c>
      <c r="B109" s="20">
        <f t="shared" si="1"/>
        <v>0.12813202216793057</v>
      </c>
    </row>
    <row r="110" spans="1:2" x14ac:dyDescent="0.35">
      <c r="A110" s="31">
        <v>0.108</v>
      </c>
      <c r="B110" s="20">
        <f t="shared" si="1"/>
        <v>0.12928945657136717</v>
      </c>
    </row>
    <row r="111" spans="1:2" x14ac:dyDescent="0.35">
      <c r="A111" s="31">
        <v>0.109</v>
      </c>
      <c r="B111" s="20">
        <f t="shared" si="1"/>
        <v>0.13044184884906193</v>
      </c>
    </row>
    <row r="112" spans="1:2" x14ac:dyDescent="0.35">
      <c r="A112" s="31">
        <v>0.11</v>
      </c>
      <c r="B112" s="20">
        <f t="shared" si="1"/>
        <v>0.1315891850577442</v>
      </c>
    </row>
    <row r="113" spans="1:2" x14ac:dyDescent="0.35">
      <c r="A113" s="31">
        <v>0.111</v>
      </c>
      <c r="B113" s="20">
        <f t="shared" si="1"/>
        <v>0.13273145263542938</v>
      </c>
    </row>
    <row r="114" spans="1:2" x14ac:dyDescent="0.35">
      <c r="A114" s="31">
        <v>0.112</v>
      </c>
      <c r="B114" s="20">
        <f t="shared" si="1"/>
        <v>0.13386864035700363</v>
      </c>
    </row>
    <row r="115" spans="1:2" x14ac:dyDescent="0.35">
      <c r="A115" s="31">
        <v>0.113</v>
      </c>
      <c r="B115" s="20">
        <f t="shared" si="1"/>
        <v>0.13500073829108739</v>
      </c>
    </row>
    <row r="116" spans="1:2" x14ac:dyDescent="0.35">
      <c r="A116" s="31">
        <v>0.114</v>
      </c>
      <c r="B116" s="20">
        <f t="shared" si="1"/>
        <v>0.13612773775813936</v>
      </c>
    </row>
    <row r="117" spans="1:2" x14ac:dyDescent="0.35">
      <c r="A117" s="31">
        <v>0.115</v>
      </c>
      <c r="B117" s="20">
        <f t="shared" si="1"/>
        <v>0.13724963128976478</v>
      </c>
    </row>
    <row r="118" spans="1:2" x14ac:dyDescent="0.35">
      <c r="A118" s="31">
        <v>0.11600000000000001</v>
      </c>
      <c r="B118" s="20">
        <f t="shared" si="1"/>
        <v>0.13836641258919025</v>
      </c>
    </row>
    <row r="119" spans="1:2" x14ac:dyDescent="0.35">
      <c r="A119" s="31">
        <v>0.11700000000000001</v>
      </c>
      <c r="B119" s="20">
        <f t="shared" si="1"/>
        <v>0.13947807649287261</v>
      </c>
    </row>
    <row r="120" spans="1:2" x14ac:dyDescent="0.35">
      <c r="A120" s="31">
        <v>0.11799999999999999</v>
      </c>
      <c r="B120" s="20">
        <f t="shared" si="1"/>
        <v>0.14058461893320673</v>
      </c>
    </row>
    <row r="121" spans="1:2" x14ac:dyDescent="0.35">
      <c r="A121" s="31">
        <v>0.11899999999999999</v>
      </c>
      <c r="B121" s="20">
        <f t="shared" si="1"/>
        <v>0.14168603690230117</v>
      </c>
    </row>
    <row r="122" spans="1:2" x14ac:dyDescent="0.35">
      <c r="A122" s="31">
        <v>0.12</v>
      </c>
      <c r="B122" s="20">
        <f t="shared" si="1"/>
        <v>0.14278232841678939</v>
      </c>
    </row>
    <row r="123" spans="1:2" x14ac:dyDescent="0.35">
      <c r="A123" s="31">
        <v>0.121</v>
      </c>
      <c r="B123" s="20">
        <f t="shared" si="1"/>
        <v>0.14387349248364781</v>
      </c>
    </row>
    <row r="124" spans="1:2" x14ac:dyDescent="0.35">
      <c r="A124" s="31">
        <v>0.122</v>
      </c>
      <c r="B124" s="20">
        <f t="shared" si="1"/>
        <v>0.14495952906698958</v>
      </c>
    </row>
    <row r="125" spans="1:2" x14ac:dyDescent="0.35">
      <c r="A125" s="31">
        <v>0.123</v>
      </c>
      <c r="B125" s="20">
        <f t="shared" si="1"/>
        <v>0.1460404390558081</v>
      </c>
    </row>
    <row r="126" spans="1:2" x14ac:dyDescent="0.35">
      <c r="A126" s="31">
        <v>0.124</v>
      </c>
      <c r="B126" s="20">
        <f t="shared" si="1"/>
        <v>0.14711622423264084</v>
      </c>
    </row>
    <row r="127" spans="1:2" x14ac:dyDescent="0.35">
      <c r="A127" s="31">
        <v>0.125</v>
      </c>
      <c r="B127" s="20">
        <f t="shared" si="1"/>
        <v>0.14818688724312856</v>
      </c>
    </row>
    <row r="128" spans="1:2" x14ac:dyDescent="0.35">
      <c r="A128" s="31">
        <v>0.126</v>
      </c>
      <c r="B128" s="20">
        <f t="shared" si="1"/>
        <v>0.14925243156644388</v>
      </c>
    </row>
    <row r="129" spans="1:2" x14ac:dyDescent="0.35">
      <c r="A129" s="31">
        <v>0.127</v>
      </c>
      <c r="B129" s="20">
        <f t="shared" si="1"/>
        <v>0.15031286148656392</v>
      </c>
    </row>
    <row r="130" spans="1:2" x14ac:dyDescent="0.35">
      <c r="A130" s="31">
        <v>0.128</v>
      </c>
      <c r="B130" s="20">
        <f t="shared" ref="B130:B193" si="2">A*A130^n/(B^n+A130^n)</f>
        <v>0.1513681820643637</v>
      </c>
    </row>
    <row r="131" spans="1:2" x14ac:dyDescent="0.35">
      <c r="A131" s="31">
        <v>0.129</v>
      </c>
      <c r="B131" s="20">
        <f t="shared" si="2"/>
        <v>0.15241839911050681</v>
      </c>
    </row>
    <row r="132" spans="1:2" x14ac:dyDescent="0.35">
      <c r="A132" s="31">
        <v>0.13</v>
      </c>
      <c r="B132" s="20">
        <f t="shared" si="2"/>
        <v>0.1534635191591105</v>
      </c>
    </row>
    <row r="133" spans="1:2" x14ac:dyDescent="0.35">
      <c r="A133" s="31">
        <v>0.13100000000000001</v>
      </c>
      <c r="B133" s="20">
        <f t="shared" si="2"/>
        <v>0.1545035494421638</v>
      </c>
    </row>
    <row r="134" spans="1:2" x14ac:dyDescent="0.35">
      <c r="A134" s="31">
        <v>0.13200000000000001</v>
      </c>
      <c r="B134" s="20">
        <f t="shared" si="2"/>
        <v>0.15553849786467749</v>
      </c>
    </row>
    <row r="135" spans="1:2" x14ac:dyDescent="0.35">
      <c r="A135" s="31">
        <v>0.13300000000000001</v>
      </c>
      <c r="B135" s="20">
        <f t="shared" si="2"/>
        <v>0.15656837298054457</v>
      </c>
    </row>
    <row r="136" spans="1:2" x14ac:dyDescent="0.35">
      <c r="A136" s="31">
        <v>0.13400000000000001</v>
      </c>
      <c r="B136" s="20">
        <f t="shared" si="2"/>
        <v>0.15759318396909228</v>
      </c>
    </row>
    <row r="137" spans="1:2" x14ac:dyDescent="0.35">
      <c r="A137" s="31">
        <v>0.13500000000000001</v>
      </c>
      <c r="B137" s="20">
        <f t="shared" si="2"/>
        <v>0.15861294061230635</v>
      </c>
    </row>
    <row r="138" spans="1:2" x14ac:dyDescent="0.35">
      <c r="A138" s="31">
        <v>0.13600000000000001</v>
      </c>
      <c r="B138" s="20">
        <f t="shared" si="2"/>
        <v>0.1596276532727075</v>
      </c>
    </row>
    <row r="139" spans="1:2" x14ac:dyDescent="0.35">
      <c r="A139" s="31">
        <v>0.13700000000000001</v>
      </c>
      <c r="B139" s="20">
        <f t="shared" si="2"/>
        <v>0.16063733287186335</v>
      </c>
    </row>
    <row r="140" spans="1:2" x14ac:dyDescent="0.35">
      <c r="A140" s="31">
        <v>0.13800000000000001</v>
      </c>
      <c r="B140" s="20">
        <f t="shared" si="2"/>
        <v>0.16164199086951767</v>
      </c>
    </row>
    <row r="141" spans="1:2" x14ac:dyDescent="0.35">
      <c r="A141" s="31">
        <v>0.13900000000000001</v>
      </c>
      <c r="B141" s="20">
        <f t="shared" si="2"/>
        <v>0.16264163924331917</v>
      </c>
    </row>
    <row r="142" spans="1:2" x14ac:dyDescent="0.35">
      <c r="A142" s="31">
        <v>0.14000000000000001</v>
      </c>
      <c r="B142" s="20">
        <f t="shared" si="2"/>
        <v>0.16363629046913439</v>
      </c>
    </row>
    <row r="143" spans="1:2" x14ac:dyDescent="0.35">
      <c r="A143" s="31">
        <v>0.14099999999999999</v>
      </c>
      <c r="B143" s="20">
        <f t="shared" si="2"/>
        <v>0.16462595750192735</v>
      </c>
    </row>
    <row r="144" spans="1:2" x14ac:dyDescent="0.35">
      <c r="A144" s="31">
        <v>0.14199999999999999</v>
      </c>
      <c r="B144" s="20">
        <f t="shared" si="2"/>
        <v>0.16561065375719106</v>
      </c>
    </row>
    <row r="145" spans="1:2" x14ac:dyDescent="0.35">
      <c r="A145" s="31">
        <v>0.14299999999999999</v>
      </c>
      <c r="B145" s="20">
        <f t="shared" si="2"/>
        <v>0.16659039309291504</v>
      </c>
    </row>
    <row r="146" spans="1:2" x14ac:dyDescent="0.35">
      <c r="A146" s="31">
        <v>0.14399999999999999</v>
      </c>
      <c r="B146" s="20">
        <f t="shared" si="2"/>
        <v>0.16756518979207471</v>
      </c>
    </row>
    <row r="147" spans="1:2" x14ac:dyDescent="0.35">
      <c r="A147" s="31">
        <v>0.14499999999999999</v>
      </c>
      <c r="B147" s="20">
        <f t="shared" si="2"/>
        <v>0.16853505854562789</v>
      </c>
    </row>
    <row r="148" spans="1:2" x14ac:dyDescent="0.35">
      <c r="A148" s="31">
        <v>0.14599999999999999</v>
      </c>
      <c r="B148" s="20">
        <f t="shared" si="2"/>
        <v>0.16950001443600421</v>
      </c>
    </row>
    <row r="149" spans="1:2" x14ac:dyDescent="0.35">
      <c r="A149" s="31">
        <v>0.14699999999999999</v>
      </c>
      <c r="B149" s="20">
        <f t="shared" si="2"/>
        <v>0.17046007292107429</v>
      </c>
    </row>
    <row r="150" spans="1:2" x14ac:dyDescent="0.35">
      <c r="A150" s="31">
        <v>0.14799999999999999</v>
      </c>
      <c r="B150" s="20">
        <f t="shared" si="2"/>
        <v>0.17141524981858533</v>
      </c>
    </row>
    <row r="151" spans="1:2" x14ac:dyDescent="0.35">
      <c r="A151" s="31">
        <v>0.14899999999999999</v>
      </c>
      <c r="B151" s="20">
        <f t="shared" si="2"/>
        <v>0.17236556129105024</v>
      </c>
    </row>
    <row r="152" spans="1:2" x14ac:dyDescent="0.35">
      <c r="A152" s="31">
        <v>0.15</v>
      </c>
      <c r="B152" s="20">
        <f t="shared" si="2"/>
        <v>0.17331102383107783</v>
      </c>
    </row>
    <row r="153" spans="1:2" x14ac:dyDescent="0.35">
      <c r="A153" s="31">
        <v>0.151</v>
      </c>
      <c r="B153" s="20">
        <f t="shared" si="2"/>
        <v>0.17425165424713204</v>
      </c>
    </row>
    <row r="154" spans="1:2" x14ac:dyDescent="0.35">
      <c r="A154" s="31">
        <v>0.152</v>
      </c>
      <c r="B154" s="20">
        <f t="shared" si="2"/>
        <v>0.17518746964970855</v>
      </c>
    </row>
    <row r="155" spans="1:2" x14ac:dyDescent="0.35">
      <c r="A155" s="31">
        <v>0.153</v>
      </c>
      <c r="B155" s="20">
        <f t="shared" si="2"/>
        <v>0.17611848743791692</v>
      </c>
    </row>
    <row r="156" spans="1:2" x14ac:dyDescent="0.35">
      <c r="A156" s="31">
        <v>0.154</v>
      </c>
      <c r="B156" s="20">
        <f t="shared" si="2"/>
        <v>0.1770447252864574</v>
      </c>
    </row>
    <row r="157" spans="1:2" x14ac:dyDescent="0.35">
      <c r="A157" s="31">
        <v>0.155</v>
      </c>
      <c r="B157" s="20">
        <f t="shared" si="2"/>
        <v>0.17796620113298212</v>
      </c>
    </row>
    <row r="158" spans="1:2" x14ac:dyDescent="0.35">
      <c r="A158" s="31">
        <v>0.156</v>
      </c>
      <c r="B158" s="20">
        <f t="shared" si="2"/>
        <v>0.17888293316582873</v>
      </c>
    </row>
    <row r="159" spans="1:2" x14ac:dyDescent="0.35">
      <c r="A159" s="31">
        <v>0.157</v>
      </c>
      <c r="B159" s="20">
        <f t="shared" si="2"/>
        <v>0.17979493981211789</v>
      </c>
    </row>
    <row r="160" spans="1:2" x14ac:dyDescent="0.35">
      <c r="A160" s="31">
        <v>0.158</v>
      </c>
      <c r="B160" s="20">
        <f t="shared" si="2"/>
        <v>0.18070223972620342</v>
      </c>
    </row>
    <row r="161" spans="1:2" x14ac:dyDescent="0.35">
      <c r="A161" s="31">
        <v>0.159</v>
      </c>
      <c r="B161" s="20">
        <f t="shared" si="2"/>
        <v>0.18160485177846628</v>
      </c>
    </row>
    <row r="162" spans="1:2" x14ac:dyDescent="0.35">
      <c r="A162" s="31">
        <v>0.16</v>
      </c>
      <c r="B162" s="20">
        <f t="shared" si="2"/>
        <v>0.18250279504444258</v>
      </c>
    </row>
    <row r="163" spans="1:2" x14ac:dyDescent="0.35">
      <c r="A163" s="31">
        <v>0.161</v>
      </c>
      <c r="B163" s="20">
        <f t="shared" si="2"/>
        <v>0.18339608879427624</v>
      </c>
    </row>
    <row r="164" spans="1:2" x14ac:dyDescent="0.35">
      <c r="A164" s="31">
        <v>0.16200000000000001</v>
      </c>
      <c r="B164" s="20">
        <f t="shared" si="2"/>
        <v>0.18428475248248807</v>
      </c>
    </row>
    <row r="165" spans="1:2" x14ac:dyDescent="0.35">
      <c r="A165" s="31">
        <v>0.16300000000000001</v>
      </c>
      <c r="B165" s="20">
        <f t="shared" si="2"/>
        <v>0.18516880573805178</v>
      </c>
    </row>
    <row r="166" spans="1:2" x14ac:dyDescent="0.35">
      <c r="A166" s="31">
        <v>0.16400000000000001</v>
      </c>
      <c r="B166" s="20">
        <f t="shared" si="2"/>
        <v>0.18604826835476965</v>
      </c>
    </row>
    <row r="167" spans="1:2" x14ac:dyDescent="0.35">
      <c r="A167" s="31">
        <v>0.16500000000000001</v>
      </c>
      <c r="B167" s="20">
        <f t="shared" si="2"/>
        <v>0.18692316028193823</v>
      </c>
    </row>
    <row r="168" spans="1:2" x14ac:dyDescent="0.35">
      <c r="A168" s="31">
        <v>0.16600000000000001</v>
      </c>
      <c r="B168" s="20">
        <f t="shared" si="2"/>
        <v>0.18779350161529726</v>
      </c>
    </row>
    <row r="169" spans="1:2" x14ac:dyDescent="0.35">
      <c r="A169" s="31">
        <v>0.16700000000000001</v>
      </c>
      <c r="B169" s="20">
        <f t="shared" si="2"/>
        <v>0.18865931258825386</v>
      </c>
    </row>
    <row r="170" spans="1:2" x14ac:dyDescent="0.35">
      <c r="A170" s="31">
        <v>0.16800000000000001</v>
      </c>
      <c r="B170" s="20">
        <f t="shared" si="2"/>
        <v>0.18952061356337346</v>
      </c>
    </row>
    <row r="171" spans="1:2" x14ac:dyDescent="0.35">
      <c r="A171" s="31">
        <v>0.16900000000000001</v>
      </c>
      <c r="B171" s="20">
        <f t="shared" si="2"/>
        <v>0.1903774250241321</v>
      </c>
    </row>
    <row r="172" spans="1:2" x14ac:dyDescent="0.35">
      <c r="A172" s="31">
        <v>0.17</v>
      </c>
      <c r="B172" s="20">
        <f t="shared" si="2"/>
        <v>0.19122976756692076</v>
      </c>
    </row>
    <row r="173" spans="1:2" x14ac:dyDescent="0.35">
      <c r="A173" s="31">
        <v>0.17100000000000001</v>
      </c>
      <c r="B173" s="20">
        <f t="shared" si="2"/>
        <v>0.19207766189329603</v>
      </c>
    </row>
    <row r="174" spans="1:2" x14ac:dyDescent="0.35">
      <c r="A174" s="31">
        <v>0.17199999999999999</v>
      </c>
      <c r="B174" s="20">
        <f t="shared" si="2"/>
        <v>0.19292112880247086</v>
      </c>
    </row>
    <row r="175" spans="1:2" x14ac:dyDescent="0.35">
      <c r="A175" s="31">
        <v>0.17299999999999999</v>
      </c>
      <c r="B175" s="20">
        <f t="shared" si="2"/>
        <v>0.19376018918403726</v>
      </c>
    </row>
    <row r="176" spans="1:2" x14ac:dyDescent="0.35">
      <c r="A176" s="31">
        <v>0.17399999999999999</v>
      </c>
      <c r="B176" s="20">
        <f t="shared" si="2"/>
        <v>0.19459486401091583</v>
      </c>
    </row>
    <row r="177" spans="1:2" x14ac:dyDescent="0.35">
      <c r="A177" s="31">
        <v>0.17499999999999999</v>
      </c>
      <c r="B177" s="20">
        <f t="shared" si="2"/>
        <v>0.19542517433252526</v>
      </c>
    </row>
    <row r="178" spans="1:2" x14ac:dyDescent="0.35">
      <c r="A178" s="31">
        <v>0.17599999999999999</v>
      </c>
      <c r="B178" s="20">
        <f t="shared" si="2"/>
        <v>0.1962511412681664</v>
      </c>
    </row>
    <row r="179" spans="1:2" x14ac:dyDescent="0.35">
      <c r="A179" s="31">
        <v>0.17699999999999999</v>
      </c>
      <c r="B179" s="20">
        <f t="shared" si="2"/>
        <v>0.19707278600061373</v>
      </c>
    </row>
    <row r="180" spans="1:2" x14ac:dyDescent="0.35">
      <c r="A180" s="31">
        <v>0.17799999999999999</v>
      </c>
      <c r="B180" s="20">
        <f t="shared" si="2"/>
        <v>0.19789012976991061</v>
      </c>
    </row>
    <row r="181" spans="1:2" x14ac:dyDescent="0.35">
      <c r="A181" s="31">
        <v>0.17899999999999999</v>
      </c>
      <c r="B181" s="20">
        <f t="shared" si="2"/>
        <v>0.19870319386736024</v>
      </c>
    </row>
    <row r="182" spans="1:2" x14ac:dyDescent="0.35">
      <c r="A182" s="31">
        <v>0.18</v>
      </c>
      <c r="B182" s="20">
        <f t="shared" si="2"/>
        <v>0.19951199962970867</v>
      </c>
    </row>
    <row r="183" spans="1:2" x14ac:dyDescent="0.35">
      <c r="A183" s="31">
        <v>0.18099999999999999</v>
      </c>
      <c r="B183" s="20">
        <f t="shared" si="2"/>
        <v>0.20031656843351406</v>
      </c>
    </row>
    <row r="184" spans="1:2" x14ac:dyDescent="0.35">
      <c r="A184" s="31">
        <v>0.182</v>
      </c>
      <c r="B184" s="20">
        <f t="shared" si="2"/>
        <v>0.20111692168969747</v>
      </c>
    </row>
    <row r="185" spans="1:2" x14ac:dyDescent="0.35">
      <c r="A185" s="31">
        <v>0.183</v>
      </c>
      <c r="B185" s="20">
        <f t="shared" si="2"/>
        <v>0.20191308083826837</v>
      </c>
    </row>
    <row r="186" spans="1:2" x14ac:dyDescent="0.35">
      <c r="A186" s="31">
        <v>0.184</v>
      </c>
      <c r="B186" s="20">
        <f t="shared" si="2"/>
        <v>0.20270506734322302</v>
      </c>
    </row>
    <row r="187" spans="1:2" x14ac:dyDescent="0.35">
      <c r="A187" s="31">
        <v>0.185</v>
      </c>
      <c r="B187" s="20">
        <f t="shared" si="2"/>
        <v>0.20349290268760811</v>
      </c>
    </row>
    <row r="188" spans="1:2" x14ac:dyDescent="0.35">
      <c r="A188" s="31">
        <v>0.186</v>
      </c>
      <c r="B188" s="20">
        <f t="shared" si="2"/>
        <v>0.204276608368747</v>
      </c>
    </row>
    <row r="189" spans="1:2" x14ac:dyDescent="0.35">
      <c r="A189" s="31">
        <v>0.187</v>
      </c>
      <c r="B189" s="20">
        <f t="shared" si="2"/>
        <v>0.20505620589362317</v>
      </c>
    </row>
    <row r="190" spans="1:2" x14ac:dyDescent="0.35">
      <c r="A190" s="31">
        <v>0.188</v>
      </c>
      <c r="B190" s="20">
        <f t="shared" si="2"/>
        <v>0.20583171677441622</v>
      </c>
    </row>
    <row r="191" spans="1:2" x14ac:dyDescent="0.35">
      <c r="A191" s="31">
        <v>0.189</v>
      </c>
      <c r="B191" s="20">
        <f t="shared" si="2"/>
        <v>0.2066031625241877</v>
      </c>
    </row>
    <row r="192" spans="1:2" x14ac:dyDescent="0.35">
      <c r="A192" s="31">
        <v>0.19</v>
      </c>
      <c r="B192" s="20">
        <f t="shared" si="2"/>
        <v>0.20737056465271042</v>
      </c>
    </row>
    <row r="193" spans="1:2" x14ac:dyDescent="0.35">
      <c r="A193" s="31">
        <v>0.191</v>
      </c>
      <c r="B193" s="20">
        <f t="shared" si="2"/>
        <v>0.20813394466243906</v>
      </c>
    </row>
    <row r="194" spans="1:2" x14ac:dyDescent="0.35">
      <c r="A194" s="31">
        <v>0.192</v>
      </c>
      <c r="B194" s="20">
        <f t="shared" ref="B194:B257" si="3">A*A194^n/(B^n+A194^n)</f>
        <v>0.2088933240446173</v>
      </c>
    </row>
    <row r="195" spans="1:2" x14ac:dyDescent="0.35">
      <c r="A195" s="31">
        <v>0.193</v>
      </c>
      <c r="B195" s="20">
        <f t="shared" si="3"/>
        <v>0.20964872427551839</v>
      </c>
    </row>
    <row r="196" spans="1:2" x14ac:dyDescent="0.35">
      <c r="A196" s="31">
        <v>0.19400000000000001</v>
      </c>
      <c r="B196" s="20">
        <f t="shared" si="3"/>
        <v>0.21040016681281343</v>
      </c>
    </row>
    <row r="197" spans="1:2" x14ac:dyDescent="0.35">
      <c r="A197" s="31">
        <v>0.19500000000000001</v>
      </c>
      <c r="B197" s="20">
        <f t="shared" si="3"/>
        <v>0.21114767309206697</v>
      </c>
    </row>
    <row r="198" spans="1:2" x14ac:dyDescent="0.35">
      <c r="A198" s="31">
        <v>0.19600000000000001</v>
      </c>
      <c r="B198" s="20">
        <f t="shared" si="3"/>
        <v>0.21189126452335375</v>
      </c>
    </row>
    <row r="199" spans="1:2" x14ac:dyDescent="0.35">
      <c r="A199" s="31">
        <v>0.19700000000000001</v>
      </c>
      <c r="B199" s="20">
        <f t="shared" si="3"/>
        <v>0.21263096248799393</v>
      </c>
    </row>
    <row r="200" spans="1:2" x14ac:dyDescent="0.35">
      <c r="A200" s="31">
        <v>0.19800000000000001</v>
      </c>
      <c r="B200" s="20">
        <f t="shared" si="3"/>
        <v>0.21336678833540429</v>
      </c>
    </row>
    <row r="201" spans="1:2" x14ac:dyDescent="0.35">
      <c r="A201" s="31">
        <v>0.19900000000000001</v>
      </c>
      <c r="B201" s="20">
        <f t="shared" si="3"/>
        <v>0.21409876338006095</v>
      </c>
    </row>
    <row r="202" spans="1:2" x14ac:dyDescent="0.35">
      <c r="A202" s="31">
        <v>0.2</v>
      </c>
      <c r="B202" s="20">
        <f t="shared" si="3"/>
        <v>0.21482690889857126</v>
      </c>
    </row>
    <row r="203" spans="1:2" x14ac:dyDescent="0.35">
      <c r="A203" s="31">
        <v>0.20100000000000001</v>
      </c>
      <c r="B203" s="20">
        <f t="shared" si="3"/>
        <v>0.21555124612685134</v>
      </c>
    </row>
    <row r="204" spans="1:2" x14ac:dyDescent="0.35">
      <c r="A204" s="31">
        <v>0.20200000000000001</v>
      </c>
      <c r="B204" s="20">
        <f t="shared" si="3"/>
        <v>0.21627179625740706</v>
      </c>
    </row>
    <row r="205" spans="1:2" x14ac:dyDescent="0.35">
      <c r="A205" s="31">
        <v>0.20300000000000001</v>
      </c>
      <c r="B205" s="20">
        <f t="shared" si="3"/>
        <v>0.21698858043671418</v>
      </c>
    </row>
    <row r="206" spans="1:2" x14ac:dyDescent="0.35">
      <c r="A206" s="31">
        <v>0.20399999999999999</v>
      </c>
      <c r="B206" s="20">
        <f t="shared" si="3"/>
        <v>0.21770161976269617</v>
      </c>
    </row>
    <row r="207" spans="1:2" x14ac:dyDescent="0.35">
      <c r="A207" s="31">
        <v>0.20499999999999999</v>
      </c>
      <c r="B207" s="20">
        <f t="shared" si="3"/>
        <v>0.21841093528229635</v>
      </c>
    </row>
    <row r="208" spans="1:2" x14ac:dyDescent="0.35">
      <c r="A208" s="31">
        <v>0.20599999999999999</v>
      </c>
      <c r="B208" s="20">
        <f t="shared" si="3"/>
        <v>0.21911654798914149</v>
      </c>
    </row>
    <row r="209" spans="1:2" x14ac:dyDescent="0.35">
      <c r="A209" s="31">
        <v>0.20699999999999999</v>
      </c>
      <c r="B209" s="20">
        <f t="shared" si="3"/>
        <v>0.2198184788212946</v>
      </c>
    </row>
    <row r="210" spans="1:2" x14ac:dyDescent="0.35">
      <c r="A210" s="31">
        <v>0.20799999999999999</v>
      </c>
      <c r="B210" s="20">
        <f t="shared" si="3"/>
        <v>0.22051674865909479</v>
      </c>
    </row>
    <row r="211" spans="1:2" x14ac:dyDescent="0.35">
      <c r="A211" s="31">
        <v>0.20899999999999999</v>
      </c>
      <c r="B211" s="20">
        <f t="shared" si="3"/>
        <v>0.22121137832308038</v>
      </c>
    </row>
    <row r="212" spans="1:2" x14ac:dyDescent="0.35">
      <c r="A212" s="31">
        <v>0.21</v>
      </c>
      <c r="B212" s="20">
        <f t="shared" si="3"/>
        <v>0.22190238857199407</v>
      </c>
    </row>
    <row r="213" spans="1:2" x14ac:dyDescent="0.35">
      <c r="A213" s="31">
        <v>0.21099999999999999</v>
      </c>
      <c r="B213" s="20">
        <f t="shared" si="3"/>
        <v>0.22258980010086793</v>
      </c>
    </row>
    <row r="214" spans="1:2" x14ac:dyDescent="0.35">
      <c r="A214" s="31">
        <v>0.21199999999999999</v>
      </c>
      <c r="B214" s="20">
        <f t="shared" si="3"/>
        <v>0.22327363353918453</v>
      </c>
    </row>
    <row r="215" spans="1:2" x14ac:dyDescent="0.35">
      <c r="A215" s="31">
        <v>0.21299999999999999</v>
      </c>
      <c r="B215" s="20">
        <f t="shared" si="3"/>
        <v>0.22395390944911384</v>
      </c>
    </row>
    <row r="216" spans="1:2" x14ac:dyDescent="0.35">
      <c r="A216" s="31">
        <v>0.214</v>
      </c>
      <c r="B216" s="20">
        <f t="shared" si="3"/>
        <v>0.22463064832382215</v>
      </c>
    </row>
    <row r="217" spans="1:2" x14ac:dyDescent="0.35">
      <c r="A217" s="31">
        <v>0.215</v>
      </c>
      <c r="B217" s="20">
        <f t="shared" si="3"/>
        <v>0.22530387058585202</v>
      </c>
    </row>
    <row r="218" spans="1:2" x14ac:dyDescent="0.35">
      <c r="A218" s="31">
        <v>0.216</v>
      </c>
      <c r="B218" s="20">
        <f t="shared" si="3"/>
        <v>0.22597359658557065</v>
      </c>
    </row>
    <row r="219" spans="1:2" x14ac:dyDescent="0.35">
      <c r="A219" s="31">
        <v>0.217</v>
      </c>
      <c r="B219" s="20">
        <f t="shared" si="3"/>
        <v>0.22663984659968478</v>
      </c>
    </row>
    <row r="220" spans="1:2" x14ac:dyDescent="0.35">
      <c r="A220" s="31">
        <v>0.218</v>
      </c>
      <c r="B220" s="20">
        <f t="shared" si="3"/>
        <v>0.2273026408298203</v>
      </c>
    </row>
    <row r="221" spans="1:2" x14ac:dyDescent="0.35">
      <c r="A221" s="31">
        <v>0.219</v>
      </c>
      <c r="B221" s="20">
        <f t="shared" si="3"/>
        <v>0.22796199940116468</v>
      </c>
    </row>
    <row r="222" spans="1:2" x14ac:dyDescent="0.35">
      <c r="A222" s="31">
        <v>0.22</v>
      </c>
      <c r="B222" s="20">
        <f t="shared" si="3"/>
        <v>0.22861794236117025</v>
      </c>
    </row>
    <row r="223" spans="1:2" x14ac:dyDescent="0.35">
      <c r="A223" s="31">
        <v>0.221</v>
      </c>
      <c r="B223" s="20">
        <f t="shared" si="3"/>
        <v>0.22927048967831656</v>
      </c>
    </row>
    <row r="224" spans="1:2" x14ac:dyDescent="0.35">
      <c r="A224" s="31">
        <v>0.222</v>
      </c>
      <c r="B224" s="20">
        <f t="shared" si="3"/>
        <v>0.2299196612409303</v>
      </c>
    </row>
    <row r="225" spans="1:2" x14ac:dyDescent="0.35">
      <c r="A225" s="31">
        <v>0.223</v>
      </c>
      <c r="B225" s="20">
        <f t="shared" si="3"/>
        <v>0.23056547685606105</v>
      </c>
    </row>
    <row r="226" spans="1:2" x14ac:dyDescent="0.35">
      <c r="A226" s="31">
        <v>0.224</v>
      </c>
      <c r="B226" s="20">
        <f t="shared" si="3"/>
        <v>0.23120795624841053</v>
      </c>
    </row>
    <row r="227" spans="1:2" x14ac:dyDescent="0.35">
      <c r="A227" s="31">
        <v>0.22500000000000001</v>
      </c>
      <c r="B227" s="20">
        <f t="shared" si="3"/>
        <v>0.2318471190593156</v>
      </c>
    </row>
    <row r="228" spans="1:2" x14ac:dyDescent="0.35">
      <c r="A228" s="31">
        <v>0.22600000000000001</v>
      </c>
      <c r="B228" s="20">
        <f t="shared" si="3"/>
        <v>0.23248298484578028</v>
      </c>
    </row>
    <row r="229" spans="1:2" x14ac:dyDescent="0.35">
      <c r="A229" s="31">
        <v>0.22700000000000001</v>
      </c>
      <c r="B229" s="20">
        <f t="shared" si="3"/>
        <v>0.2331155730795593</v>
      </c>
    </row>
    <row r="230" spans="1:2" x14ac:dyDescent="0.35">
      <c r="A230" s="31">
        <v>0.22800000000000001</v>
      </c>
      <c r="B230" s="20">
        <f t="shared" si="3"/>
        <v>0.23374490314628801</v>
      </c>
    </row>
    <row r="231" spans="1:2" x14ac:dyDescent="0.35">
      <c r="A231" s="31">
        <v>0.22900000000000001</v>
      </c>
      <c r="B231" s="20">
        <f t="shared" si="3"/>
        <v>0.23437099434465963</v>
      </c>
    </row>
    <row r="232" spans="1:2" x14ac:dyDescent="0.35">
      <c r="A232" s="31">
        <v>0.23</v>
      </c>
      <c r="B232" s="20">
        <f t="shared" si="3"/>
        <v>0.23499386588564716</v>
      </c>
    </row>
    <row r="233" spans="1:2" x14ac:dyDescent="0.35">
      <c r="A233" s="31">
        <v>0.23100000000000001</v>
      </c>
      <c r="B233" s="20">
        <f t="shared" si="3"/>
        <v>0.23561353689176973</v>
      </c>
    </row>
    <row r="234" spans="1:2" x14ac:dyDescent="0.35">
      <c r="A234" s="31">
        <v>0.23200000000000001</v>
      </c>
      <c r="B234" s="20">
        <f t="shared" si="3"/>
        <v>0.23623002639640039</v>
      </c>
    </row>
    <row r="235" spans="1:2" x14ac:dyDescent="0.35">
      <c r="A235" s="31">
        <v>0.23300000000000001</v>
      </c>
      <c r="B235" s="20">
        <f t="shared" si="3"/>
        <v>0.23684335334311621</v>
      </c>
    </row>
    <row r="236" spans="1:2" x14ac:dyDescent="0.35">
      <c r="A236" s="31">
        <v>0.23400000000000001</v>
      </c>
      <c r="B236" s="20">
        <f t="shared" si="3"/>
        <v>0.23745353658508736</v>
      </c>
    </row>
    <row r="237" spans="1:2" x14ac:dyDescent="0.35">
      <c r="A237" s="31">
        <v>0.23499999999999999</v>
      </c>
      <c r="B237" s="20">
        <f t="shared" si="3"/>
        <v>0.23806059488450543</v>
      </c>
    </row>
    <row r="238" spans="1:2" x14ac:dyDescent="0.35">
      <c r="A238" s="31">
        <v>0.23599999999999999</v>
      </c>
      <c r="B238" s="20">
        <f t="shared" si="3"/>
        <v>0.23866454691204902</v>
      </c>
    </row>
    <row r="239" spans="1:2" x14ac:dyDescent="0.35">
      <c r="A239" s="31">
        <v>0.23699999999999999</v>
      </c>
      <c r="B239" s="20">
        <f t="shared" si="3"/>
        <v>0.23926541124638587</v>
      </c>
    </row>
    <row r="240" spans="1:2" x14ac:dyDescent="0.35">
      <c r="A240" s="31">
        <v>0.23799999999999999</v>
      </c>
      <c r="B240" s="20">
        <f t="shared" si="3"/>
        <v>0.23986320637371009</v>
      </c>
    </row>
    <row r="241" spans="1:2" x14ac:dyDescent="0.35">
      <c r="A241" s="31">
        <v>0.23899999999999999</v>
      </c>
      <c r="B241" s="20">
        <f t="shared" si="3"/>
        <v>0.24045795068731382</v>
      </c>
    </row>
    <row r="242" spans="1:2" x14ac:dyDescent="0.35">
      <c r="A242" s="31">
        <v>0.24</v>
      </c>
      <c r="B242" s="20">
        <f t="shared" si="3"/>
        <v>0.24104966248719151</v>
      </c>
    </row>
    <row r="243" spans="1:2" x14ac:dyDescent="0.35">
      <c r="A243" s="31">
        <v>0.24099999999999999</v>
      </c>
      <c r="B243" s="20">
        <f t="shared" si="3"/>
        <v>0.24163835997967678</v>
      </c>
    </row>
    <row r="244" spans="1:2" x14ac:dyDescent="0.35">
      <c r="A244" s="31">
        <v>0.24199999999999999</v>
      </c>
      <c r="B244" s="20">
        <f t="shared" si="3"/>
        <v>0.24222406127711016</v>
      </c>
    </row>
    <row r="245" spans="1:2" x14ac:dyDescent="0.35">
      <c r="A245" s="31">
        <v>0.24299999999999999</v>
      </c>
      <c r="B245" s="20">
        <f t="shared" si="3"/>
        <v>0.24280678439753675</v>
      </c>
    </row>
    <row r="246" spans="1:2" x14ac:dyDescent="0.35">
      <c r="A246" s="31">
        <v>0.24399999999999999</v>
      </c>
      <c r="B246" s="20">
        <f t="shared" si="3"/>
        <v>0.24338654726443334</v>
      </c>
    </row>
    <row r="247" spans="1:2" x14ac:dyDescent="0.35">
      <c r="A247" s="31">
        <v>0.245</v>
      </c>
      <c r="B247" s="20">
        <f t="shared" si="3"/>
        <v>0.2439633677064636</v>
      </c>
    </row>
    <row r="248" spans="1:2" x14ac:dyDescent="0.35">
      <c r="A248" s="31">
        <v>0.246</v>
      </c>
      <c r="B248" s="20">
        <f t="shared" si="3"/>
        <v>0.24453726345726048</v>
      </c>
    </row>
    <row r="249" spans="1:2" x14ac:dyDescent="0.35">
      <c r="A249" s="31">
        <v>0.247</v>
      </c>
      <c r="B249" s="20">
        <f t="shared" si="3"/>
        <v>0.24510825215523549</v>
      </c>
    </row>
    <row r="250" spans="1:2" x14ac:dyDescent="0.35">
      <c r="A250" s="31">
        <v>0.248</v>
      </c>
      <c r="B250" s="20">
        <f t="shared" si="3"/>
        <v>0.2456763513434129</v>
      </c>
    </row>
    <row r="251" spans="1:2" x14ac:dyDescent="0.35">
      <c r="A251" s="31">
        <v>0.249</v>
      </c>
      <c r="B251" s="20">
        <f t="shared" si="3"/>
        <v>0.24624157846928946</v>
      </c>
    </row>
    <row r="252" spans="1:2" x14ac:dyDescent="0.35">
      <c r="A252" s="31">
        <v>0.25</v>
      </c>
      <c r="B252" s="20">
        <f t="shared" si="3"/>
        <v>0.2468039508847176</v>
      </c>
    </row>
    <row r="253" spans="1:2" x14ac:dyDescent="0.35">
      <c r="A253" s="31">
        <v>0.251</v>
      </c>
      <c r="B253" s="20">
        <f t="shared" si="3"/>
        <v>0.24736348584581205</v>
      </c>
    </row>
    <row r="254" spans="1:2" x14ac:dyDescent="0.35">
      <c r="A254" s="31">
        <v>0.252</v>
      </c>
      <c r="B254" s="20">
        <f t="shared" si="3"/>
        <v>0.2479202005128788</v>
      </c>
    </row>
    <row r="255" spans="1:2" x14ac:dyDescent="0.35">
      <c r="A255" s="31">
        <v>0.253</v>
      </c>
      <c r="B255" s="20">
        <f t="shared" si="3"/>
        <v>0.24847411195036581</v>
      </c>
    </row>
    <row r="256" spans="1:2" x14ac:dyDescent="0.35">
      <c r="A256" s="31">
        <v>0.254</v>
      </c>
      <c r="B256" s="20">
        <f t="shared" si="3"/>
        <v>0.24902523712683486</v>
      </c>
    </row>
    <row r="257" spans="1:2" x14ac:dyDescent="0.35">
      <c r="A257" s="31">
        <v>0.255</v>
      </c>
      <c r="B257" s="20">
        <f t="shared" si="3"/>
        <v>0.24957359291495321</v>
      </c>
    </row>
    <row r="258" spans="1:2" x14ac:dyDescent="0.35">
      <c r="A258" s="31">
        <v>0.25600000000000001</v>
      </c>
      <c r="B258" s="20">
        <f t="shared" ref="B258:B321" si="4">A*A258^n/(B^n+A258^n)</f>
        <v>0.2501191960915054</v>
      </c>
    </row>
    <row r="259" spans="1:2" x14ac:dyDescent="0.35">
      <c r="A259" s="31">
        <v>0.25700000000000001</v>
      </c>
      <c r="B259" s="20">
        <f t="shared" si="4"/>
        <v>0.25066206333742369</v>
      </c>
    </row>
    <row r="260" spans="1:2" x14ac:dyDescent="0.35">
      <c r="A260" s="31">
        <v>0.25800000000000001</v>
      </c>
      <c r="B260" s="20">
        <f t="shared" si="4"/>
        <v>0.25120221123783698</v>
      </c>
    </row>
    <row r="261" spans="1:2" x14ac:dyDescent="0.35">
      <c r="A261" s="31">
        <v>0.25900000000000001</v>
      </c>
      <c r="B261" s="20">
        <f t="shared" si="4"/>
        <v>0.25173965628213729</v>
      </c>
    </row>
    <row r="262" spans="1:2" x14ac:dyDescent="0.35">
      <c r="A262" s="31">
        <v>0.26</v>
      </c>
      <c r="B262" s="20">
        <f t="shared" si="4"/>
        <v>0.2522744148640631</v>
      </c>
    </row>
    <row r="263" spans="1:2" x14ac:dyDescent="0.35">
      <c r="A263" s="31">
        <v>0.26100000000000001</v>
      </c>
      <c r="B263" s="20">
        <f t="shared" si="4"/>
        <v>0.25280650328179982</v>
      </c>
    </row>
    <row r="264" spans="1:2" x14ac:dyDescent="0.35">
      <c r="A264" s="31">
        <v>0.26200000000000001</v>
      </c>
      <c r="B264" s="20">
        <f t="shared" si="4"/>
        <v>0.25333593773809526</v>
      </c>
    </row>
    <row r="265" spans="1:2" x14ac:dyDescent="0.35">
      <c r="A265" s="31">
        <v>0.26300000000000001</v>
      </c>
      <c r="B265" s="20">
        <f t="shared" si="4"/>
        <v>0.25386273434039136</v>
      </c>
    </row>
    <row r="266" spans="1:2" x14ac:dyDescent="0.35">
      <c r="A266" s="31">
        <v>0.26400000000000001</v>
      </c>
      <c r="B266" s="20">
        <f t="shared" si="4"/>
        <v>0.25438690910097034</v>
      </c>
    </row>
    <row r="267" spans="1:2" x14ac:dyDescent="0.35">
      <c r="A267" s="31">
        <v>0.26500000000000001</v>
      </c>
      <c r="B267" s="20">
        <f t="shared" si="4"/>
        <v>0.25490847793711446</v>
      </c>
    </row>
    <row r="268" spans="1:2" x14ac:dyDescent="0.35">
      <c r="A268" s="31">
        <v>0.26600000000000001</v>
      </c>
      <c r="B268" s="20">
        <f t="shared" si="4"/>
        <v>0.25542745667128097</v>
      </c>
    </row>
    <row r="269" spans="1:2" x14ac:dyDescent="0.35">
      <c r="A269" s="31">
        <v>0.26700000000000002</v>
      </c>
      <c r="B269" s="20">
        <f t="shared" si="4"/>
        <v>0.25594386103128913</v>
      </c>
    </row>
    <row r="270" spans="1:2" x14ac:dyDescent="0.35">
      <c r="A270" s="31">
        <v>0.26800000000000002</v>
      </c>
      <c r="B270" s="20">
        <f t="shared" si="4"/>
        <v>0.25645770665052031</v>
      </c>
    </row>
    <row r="271" spans="1:2" x14ac:dyDescent="0.35">
      <c r="A271" s="31">
        <v>0.26900000000000002</v>
      </c>
      <c r="B271" s="20">
        <f t="shared" si="4"/>
        <v>0.25696900906813097</v>
      </c>
    </row>
    <row r="272" spans="1:2" x14ac:dyDescent="0.35">
      <c r="A272" s="31">
        <v>0.27</v>
      </c>
      <c r="B272" s="20">
        <f t="shared" si="4"/>
        <v>0.25747778372927665</v>
      </c>
    </row>
    <row r="273" spans="1:2" x14ac:dyDescent="0.35">
      <c r="A273" s="31">
        <v>0.27100000000000002</v>
      </c>
      <c r="B273" s="20">
        <f t="shared" si="4"/>
        <v>0.25798404598534785</v>
      </c>
    </row>
    <row r="274" spans="1:2" x14ac:dyDescent="0.35">
      <c r="A274" s="31">
        <v>0.27200000000000002</v>
      </c>
      <c r="B274" s="20">
        <f t="shared" si="4"/>
        <v>0.25848781109421687</v>
      </c>
    </row>
    <row r="275" spans="1:2" x14ac:dyDescent="0.35">
      <c r="A275" s="31">
        <v>0.27300000000000002</v>
      </c>
      <c r="B275" s="20">
        <f t="shared" si="4"/>
        <v>0.25898909422049521</v>
      </c>
    </row>
    <row r="276" spans="1:2" x14ac:dyDescent="0.35">
      <c r="A276" s="31">
        <v>0.27400000000000002</v>
      </c>
      <c r="B276" s="20">
        <f t="shared" si="4"/>
        <v>0.25948791043580094</v>
      </c>
    </row>
    <row r="277" spans="1:2" x14ac:dyDescent="0.35">
      <c r="A277" s="31">
        <v>0.27500000000000002</v>
      </c>
      <c r="B277" s="20">
        <f t="shared" si="4"/>
        <v>0.2599842747190359</v>
      </c>
    </row>
    <row r="278" spans="1:2" x14ac:dyDescent="0.35">
      <c r="A278" s="31">
        <v>0.27600000000000002</v>
      </c>
      <c r="B278" s="20">
        <f t="shared" si="4"/>
        <v>0.26047820195667254</v>
      </c>
    </row>
    <row r="279" spans="1:2" x14ac:dyDescent="0.35">
      <c r="A279" s="31">
        <v>0.27700000000000002</v>
      </c>
      <c r="B279" s="20">
        <f t="shared" si="4"/>
        <v>0.26096970694304938</v>
      </c>
    </row>
    <row r="280" spans="1:2" x14ac:dyDescent="0.35">
      <c r="A280" s="31">
        <v>0.27800000000000002</v>
      </c>
      <c r="B280" s="20">
        <f t="shared" si="4"/>
        <v>0.2614588043806752</v>
      </c>
    </row>
    <row r="281" spans="1:2" x14ac:dyDescent="0.35">
      <c r="A281" s="31">
        <v>0.27900000000000003</v>
      </c>
      <c r="B281" s="20">
        <f t="shared" si="4"/>
        <v>0.2619455088805418</v>
      </c>
    </row>
    <row r="282" spans="1:2" x14ac:dyDescent="0.35">
      <c r="A282" s="31">
        <v>0.28000000000000003</v>
      </c>
      <c r="B282" s="20">
        <f t="shared" si="4"/>
        <v>0.26242983496244421</v>
      </c>
    </row>
    <row r="283" spans="1:2" x14ac:dyDescent="0.35">
      <c r="A283" s="31">
        <v>0.28100000000000003</v>
      </c>
      <c r="B283" s="20">
        <f t="shared" si="4"/>
        <v>0.26291179705530898</v>
      </c>
    </row>
    <row r="284" spans="1:2" x14ac:dyDescent="0.35">
      <c r="A284" s="31">
        <v>0.28199999999999997</v>
      </c>
      <c r="B284" s="20">
        <f t="shared" si="4"/>
        <v>0.26339140949752943</v>
      </c>
    </row>
    <row r="285" spans="1:2" x14ac:dyDescent="0.35">
      <c r="A285" s="31">
        <v>0.28299999999999997</v>
      </c>
      <c r="B285" s="20">
        <f t="shared" si="4"/>
        <v>0.26386868653730788</v>
      </c>
    </row>
    <row r="286" spans="1:2" x14ac:dyDescent="0.35">
      <c r="A286" s="31">
        <v>0.28399999999999997</v>
      </c>
      <c r="B286" s="20">
        <f t="shared" si="4"/>
        <v>0.26434364233300495</v>
      </c>
    </row>
    <row r="287" spans="1:2" x14ac:dyDescent="0.35">
      <c r="A287" s="31">
        <v>0.28499999999999998</v>
      </c>
      <c r="B287" s="20">
        <f t="shared" si="4"/>
        <v>0.26481629095349463</v>
      </c>
    </row>
    <row r="288" spans="1:2" x14ac:dyDescent="0.35">
      <c r="A288" s="31">
        <v>0.28599999999999998</v>
      </c>
      <c r="B288" s="20">
        <f t="shared" si="4"/>
        <v>0.26528664637852595</v>
      </c>
    </row>
    <row r="289" spans="1:2" x14ac:dyDescent="0.35">
      <c r="A289" s="31">
        <v>0.28699999999999998</v>
      </c>
      <c r="B289" s="20">
        <f t="shared" si="4"/>
        <v>0.26575472249908966</v>
      </c>
    </row>
    <row r="290" spans="1:2" x14ac:dyDescent="0.35">
      <c r="A290" s="31">
        <v>0.28799999999999998</v>
      </c>
      <c r="B290" s="20">
        <f t="shared" si="4"/>
        <v>0.26622053311779198</v>
      </c>
    </row>
    <row r="291" spans="1:2" x14ac:dyDescent="0.35">
      <c r="A291" s="31">
        <v>0.28899999999999998</v>
      </c>
      <c r="B291" s="20">
        <f t="shared" si="4"/>
        <v>0.26668409194923182</v>
      </c>
    </row>
    <row r="292" spans="1:2" x14ac:dyDescent="0.35">
      <c r="A292" s="31">
        <v>0.28999999999999998</v>
      </c>
      <c r="B292" s="20">
        <f t="shared" si="4"/>
        <v>0.26714541262038388</v>
      </c>
    </row>
    <row r="293" spans="1:2" x14ac:dyDescent="0.35">
      <c r="A293" s="31">
        <v>0.29099999999999998</v>
      </c>
      <c r="B293" s="20">
        <f t="shared" si="4"/>
        <v>0.26760450867098706</v>
      </c>
    </row>
    <row r="294" spans="1:2" x14ac:dyDescent="0.35">
      <c r="A294" s="31">
        <v>0.29199999999999998</v>
      </c>
      <c r="B294" s="20">
        <f t="shared" si="4"/>
        <v>0.26806139355393604</v>
      </c>
    </row>
    <row r="295" spans="1:2" x14ac:dyDescent="0.35">
      <c r="A295" s="31">
        <v>0.29299999999999998</v>
      </c>
      <c r="B295" s="20">
        <f t="shared" si="4"/>
        <v>0.26851608063567856</v>
      </c>
    </row>
    <row r="296" spans="1:2" x14ac:dyDescent="0.35">
      <c r="A296" s="31">
        <v>0.29399999999999998</v>
      </c>
      <c r="B296" s="20">
        <f t="shared" si="4"/>
        <v>0.26896858319661543</v>
      </c>
    </row>
    <row r="297" spans="1:2" x14ac:dyDescent="0.35">
      <c r="A297" s="31">
        <v>0.29499999999999998</v>
      </c>
      <c r="B297" s="20">
        <f t="shared" si="4"/>
        <v>0.26941891443150584</v>
      </c>
    </row>
    <row r="298" spans="1:2" x14ac:dyDescent="0.35">
      <c r="A298" s="31">
        <v>0.29599999999999999</v>
      </c>
      <c r="B298" s="20">
        <f t="shared" si="4"/>
        <v>0.26986708744987481</v>
      </c>
    </row>
    <row r="299" spans="1:2" x14ac:dyDescent="0.35">
      <c r="A299" s="31">
        <v>0.29699999999999999</v>
      </c>
      <c r="B299" s="20">
        <f t="shared" si="4"/>
        <v>0.27031311527642515</v>
      </c>
    </row>
    <row r="300" spans="1:2" x14ac:dyDescent="0.35">
      <c r="A300" s="31">
        <v>0.29799999999999999</v>
      </c>
      <c r="B300" s="20">
        <f t="shared" si="4"/>
        <v>0.27075701085145215</v>
      </c>
    </row>
    <row r="301" spans="1:2" x14ac:dyDescent="0.35">
      <c r="A301" s="31">
        <v>0.29899999999999999</v>
      </c>
      <c r="B301" s="20">
        <f t="shared" si="4"/>
        <v>0.27119878703126155</v>
      </c>
    </row>
    <row r="302" spans="1:2" x14ac:dyDescent="0.35">
      <c r="A302" s="31">
        <v>0.3</v>
      </c>
      <c r="B302" s="20">
        <f t="shared" si="4"/>
        <v>0.27163845658858987</v>
      </c>
    </row>
    <row r="303" spans="1:2" x14ac:dyDescent="0.35">
      <c r="A303" s="31">
        <v>0.30099999999999999</v>
      </c>
      <c r="B303" s="20">
        <f t="shared" si="4"/>
        <v>0.27207603221302834</v>
      </c>
    </row>
    <row r="304" spans="1:2" x14ac:dyDescent="0.35">
      <c r="A304" s="31">
        <v>0.30199999999999999</v>
      </c>
      <c r="B304" s="20">
        <f t="shared" si="4"/>
        <v>0.27251152651144783</v>
      </c>
    </row>
    <row r="305" spans="1:2" x14ac:dyDescent="0.35">
      <c r="A305" s="31">
        <v>0.30299999999999999</v>
      </c>
      <c r="B305" s="20">
        <f t="shared" si="4"/>
        <v>0.272944952008428</v>
      </c>
    </row>
    <row r="306" spans="1:2" x14ac:dyDescent="0.35">
      <c r="A306" s="31">
        <v>0.30399999999999999</v>
      </c>
      <c r="B306" s="20">
        <f t="shared" si="4"/>
        <v>0.27337632114668664</v>
      </c>
    </row>
    <row r="307" spans="1:2" x14ac:dyDescent="0.35">
      <c r="A307" s="31">
        <v>0.30499999999999999</v>
      </c>
      <c r="B307" s="20">
        <f t="shared" si="4"/>
        <v>0.27380564628751258</v>
      </c>
    </row>
    <row r="308" spans="1:2" x14ac:dyDescent="0.35">
      <c r="A308" s="31">
        <v>0.30599999999999999</v>
      </c>
      <c r="B308" s="20">
        <f t="shared" si="4"/>
        <v>0.27423293971119916</v>
      </c>
    </row>
    <row r="309" spans="1:2" x14ac:dyDescent="0.35">
      <c r="A309" s="31">
        <v>0.307</v>
      </c>
      <c r="B309" s="20">
        <f t="shared" si="4"/>
        <v>0.27465821361748055</v>
      </c>
    </row>
    <row r="310" spans="1:2" x14ac:dyDescent="0.35">
      <c r="A310" s="31">
        <v>0.308</v>
      </c>
      <c r="B310" s="20">
        <f t="shared" si="4"/>
        <v>0.27508148012596867</v>
      </c>
    </row>
    <row r="311" spans="1:2" x14ac:dyDescent="0.35">
      <c r="A311" s="31">
        <v>0.309</v>
      </c>
      <c r="B311" s="20">
        <f t="shared" si="4"/>
        <v>0.27550275127659191</v>
      </c>
    </row>
    <row r="312" spans="1:2" x14ac:dyDescent="0.35">
      <c r="A312" s="31">
        <v>0.31</v>
      </c>
      <c r="B312" s="20">
        <f t="shared" si="4"/>
        <v>0.27592203903003487</v>
      </c>
    </row>
    <row r="313" spans="1:2" x14ac:dyDescent="0.35">
      <c r="A313" s="31">
        <v>0.311</v>
      </c>
      <c r="B313" s="20">
        <f t="shared" si="4"/>
        <v>0.27633935526817949</v>
      </c>
    </row>
    <row r="314" spans="1:2" x14ac:dyDescent="0.35">
      <c r="A314" s="31">
        <v>0.312</v>
      </c>
      <c r="B314" s="20">
        <f t="shared" si="4"/>
        <v>0.27675471179454725</v>
      </c>
    </row>
    <row r="315" spans="1:2" x14ac:dyDescent="0.35">
      <c r="A315" s="31">
        <v>0.313</v>
      </c>
      <c r="B315" s="20">
        <f t="shared" si="4"/>
        <v>0.27716812033474142</v>
      </c>
    </row>
    <row r="316" spans="1:2" x14ac:dyDescent="0.35">
      <c r="A316" s="31">
        <v>0.314</v>
      </c>
      <c r="B316" s="20">
        <f t="shared" si="4"/>
        <v>0.27757959253689135</v>
      </c>
    </row>
    <row r="317" spans="1:2" x14ac:dyDescent="0.35">
      <c r="A317" s="31">
        <v>0.315</v>
      </c>
      <c r="B317" s="20">
        <f t="shared" si="4"/>
        <v>0.27798913997209612</v>
      </c>
    </row>
    <row r="318" spans="1:2" x14ac:dyDescent="0.35">
      <c r="A318" s="31">
        <v>0.316</v>
      </c>
      <c r="B318" s="20">
        <f t="shared" si="4"/>
        <v>0.27839677413486946</v>
      </c>
    </row>
    <row r="319" spans="1:2" x14ac:dyDescent="0.35">
      <c r="A319" s="31">
        <v>0.317</v>
      </c>
      <c r="B319" s="20">
        <f t="shared" si="4"/>
        <v>0.27880250644358456</v>
      </c>
    </row>
    <row r="320" spans="1:2" x14ac:dyDescent="0.35">
      <c r="A320" s="31">
        <v>0.318</v>
      </c>
      <c r="B320" s="20">
        <f t="shared" si="4"/>
        <v>0.27920634824092022</v>
      </c>
    </row>
    <row r="321" spans="1:2" x14ac:dyDescent="0.35">
      <c r="A321" s="31">
        <v>0.31900000000000001</v>
      </c>
      <c r="B321" s="20">
        <f t="shared" si="4"/>
        <v>0.27960831079430526</v>
      </c>
    </row>
    <row r="322" spans="1:2" x14ac:dyDescent="0.35">
      <c r="A322" s="31">
        <v>0.32</v>
      </c>
      <c r="B322" s="20">
        <f t="shared" ref="B322:B385" si="5">A*A322^n/(B^n+A322^n)</f>
        <v>0.28000840529636545</v>
      </c>
    </row>
    <row r="323" spans="1:2" x14ac:dyDescent="0.35">
      <c r="A323" s="31">
        <v>0.32100000000000001</v>
      </c>
      <c r="B323" s="20">
        <f t="shared" si="5"/>
        <v>0.28040664286536793</v>
      </c>
    </row>
    <row r="324" spans="1:2" x14ac:dyDescent="0.35">
      <c r="A324" s="31">
        <v>0.32200000000000001</v>
      </c>
      <c r="B324" s="20">
        <f t="shared" si="5"/>
        <v>0.28080303454566791</v>
      </c>
    </row>
    <row r="325" spans="1:2" x14ac:dyDescent="0.35">
      <c r="A325" s="31">
        <v>0.32300000000000001</v>
      </c>
      <c r="B325" s="20">
        <f t="shared" si="5"/>
        <v>0.28119759130815297</v>
      </c>
    </row>
    <row r="326" spans="1:2" x14ac:dyDescent="0.35">
      <c r="A326" s="31">
        <v>0.32400000000000001</v>
      </c>
      <c r="B326" s="20">
        <f t="shared" si="5"/>
        <v>0.28159032405068901</v>
      </c>
    </row>
    <row r="327" spans="1:2" x14ac:dyDescent="0.35">
      <c r="A327" s="31">
        <v>0.32500000000000001</v>
      </c>
      <c r="B327" s="20">
        <f t="shared" si="5"/>
        <v>0.28198124359856436</v>
      </c>
    </row>
    <row r="328" spans="1:2" x14ac:dyDescent="0.35">
      <c r="A328" s="31">
        <v>0.32600000000000001</v>
      </c>
      <c r="B328" s="20">
        <f t="shared" si="5"/>
        <v>0.28237036070493454</v>
      </c>
    </row>
    <row r="329" spans="1:2" x14ac:dyDescent="0.35">
      <c r="A329" s="31">
        <v>0.32700000000000001</v>
      </c>
      <c r="B329" s="20">
        <f t="shared" si="5"/>
        <v>0.28275768605126572</v>
      </c>
    </row>
    <row r="330" spans="1:2" x14ac:dyDescent="0.35">
      <c r="A330" s="31">
        <v>0.32800000000000001</v>
      </c>
      <c r="B330" s="20">
        <f t="shared" si="5"/>
        <v>0.28314323024777793</v>
      </c>
    </row>
    <row r="331" spans="1:2" x14ac:dyDescent="0.35">
      <c r="A331" s="31">
        <v>0.32900000000000001</v>
      </c>
      <c r="B331" s="20">
        <f t="shared" si="5"/>
        <v>0.28352700383388768</v>
      </c>
    </row>
    <row r="332" spans="1:2" x14ac:dyDescent="0.35">
      <c r="A332" s="31">
        <v>0.33</v>
      </c>
      <c r="B332" s="20">
        <f t="shared" si="5"/>
        <v>0.28390901727864964</v>
      </c>
    </row>
    <row r="333" spans="1:2" x14ac:dyDescent="0.35">
      <c r="A333" s="31">
        <v>0.33100000000000002</v>
      </c>
      <c r="B333" s="20">
        <f t="shared" si="5"/>
        <v>0.28428928098119777</v>
      </c>
    </row>
    <row r="334" spans="1:2" x14ac:dyDescent="0.35">
      <c r="A334" s="31">
        <v>0.33200000000000002</v>
      </c>
      <c r="B334" s="20">
        <f t="shared" si="5"/>
        <v>0.28466780527118501</v>
      </c>
    </row>
    <row r="335" spans="1:2" x14ac:dyDescent="0.35">
      <c r="A335" s="31">
        <v>0.33300000000000002</v>
      </c>
      <c r="B335" s="20">
        <f t="shared" si="5"/>
        <v>0.28504460040922291</v>
      </c>
    </row>
    <row r="336" spans="1:2" x14ac:dyDescent="0.35">
      <c r="A336" s="31">
        <v>0.33400000000000002</v>
      </c>
      <c r="B336" s="20">
        <f t="shared" si="5"/>
        <v>0.28541967658731976</v>
      </c>
    </row>
    <row r="337" spans="1:2" x14ac:dyDescent="0.35">
      <c r="A337" s="31">
        <v>0.33500000000000002</v>
      </c>
      <c r="B337" s="20">
        <f t="shared" si="5"/>
        <v>0.28579304392931748</v>
      </c>
    </row>
    <row r="338" spans="1:2" x14ac:dyDescent="0.35">
      <c r="A338" s="31">
        <v>0.33600000000000002</v>
      </c>
      <c r="B338" s="20">
        <f t="shared" si="5"/>
        <v>0.28616471249132758</v>
      </c>
    </row>
    <row r="339" spans="1:2" x14ac:dyDescent="0.35">
      <c r="A339" s="31">
        <v>0.33700000000000002</v>
      </c>
      <c r="B339" s="20">
        <f t="shared" si="5"/>
        <v>0.28653469226216643</v>
      </c>
    </row>
    <row r="340" spans="1:2" x14ac:dyDescent="0.35">
      <c r="A340" s="31">
        <v>0.33800000000000002</v>
      </c>
      <c r="B340" s="20">
        <f t="shared" si="5"/>
        <v>0.28690299316378859</v>
      </c>
    </row>
    <row r="341" spans="1:2" x14ac:dyDescent="0.35">
      <c r="A341" s="31">
        <v>0.33900000000000002</v>
      </c>
      <c r="B341" s="20">
        <f t="shared" si="5"/>
        <v>0.28726962505171943</v>
      </c>
    </row>
    <row r="342" spans="1:2" x14ac:dyDescent="0.35">
      <c r="A342" s="31">
        <v>0.34</v>
      </c>
      <c r="B342" s="20">
        <f t="shared" si="5"/>
        <v>0.28763459771548605</v>
      </c>
    </row>
    <row r="343" spans="1:2" x14ac:dyDescent="0.35">
      <c r="A343" s="31">
        <v>0.34100000000000003</v>
      </c>
      <c r="B343" s="20">
        <f t="shared" si="5"/>
        <v>0.2879979208790468</v>
      </c>
    </row>
    <row r="344" spans="1:2" x14ac:dyDescent="0.35">
      <c r="A344" s="31">
        <v>0.34200000000000003</v>
      </c>
      <c r="B344" s="20">
        <f t="shared" si="5"/>
        <v>0.28835960420122031</v>
      </c>
    </row>
    <row r="345" spans="1:2" x14ac:dyDescent="0.35">
      <c r="A345" s="31">
        <v>0.34300000000000003</v>
      </c>
      <c r="B345" s="20">
        <f t="shared" si="5"/>
        <v>0.28871965727611165</v>
      </c>
    </row>
    <row r="346" spans="1:2" x14ac:dyDescent="0.35">
      <c r="A346" s="31">
        <v>0.34399999999999997</v>
      </c>
      <c r="B346" s="20">
        <f t="shared" si="5"/>
        <v>0.28907808963353815</v>
      </c>
    </row>
    <row r="347" spans="1:2" x14ac:dyDescent="0.35">
      <c r="A347" s="31">
        <v>0.34499999999999997</v>
      </c>
      <c r="B347" s="20">
        <f t="shared" si="5"/>
        <v>0.28943491073945316</v>
      </c>
    </row>
    <row r="348" spans="1:2" x14ac:dyDescent="0.35">
      <c r="A348" s="31">
        <v>0.34599999999999997</v>
      </c>
      <c r="B348" s="20">
        <f t="shared" si="5"/>
        <v>0.28979012999636855</v>
      </c>
    </row>
    <row r="349" spans="1:2" x14ac:dyDescent="0.35">
      <c r="A349" s="31">
        <v>0.34699999999999998</v>
      </c>
      <c r="B349" s="20">
        <f t="shared" si="5"/>
        <v>0.29014375674377502</v>
      </c>
    </row>
    <row r="350" spans="1:2" x14ac:dyDescent="0.35">
      <c r="A350" s="31">
        <v>0.34799999999999998</v>
      </c>
      <c r="B350" s="20">
        <f t="shared" si="5"/>
        <v>0.29049580025856181</v>
      </c>
    </row>
    <row r="351" spans="1:2" x14ac:dyDescent="0.35">
      <c r="A351" s="31">
        <v>0.34899999999999998</v>
      </c>
      <c r="B351" s="20">
        <f t="shared" si="5"/>
        <v>0.29084626975543376</v>
      </c>
    </row>
    <row r="352" spans="1:2" x14ac:dyDescent="0.35">
      <c r="A352" s="31">
        <v>0.35</v>
      </c>
      <c r="B352" s="20">
        <f t="shared" si="5"/>
        <v>0.29119517438732712</v>
      </c>
    </row>
    <row r="353" spans="1:2" x14ac:dyDescent="0.35">
      <c r="A353" s="31">
        <v>0.35099999999999998</v>
      </c>
      <c r="B353" s="20">
        <f t="shared" si="5"/>
        <v>0.2915425232458238</v>
      </c>
    </row>
    <row r="354" spans="1:2" x14ac:dyDescent="0.35">
      <c r="A354" s="31">
        <v>0.35199999999999998</v>
      </c>
      <c r="B354" s="20">
        <f t="shared" si="5"/>
        <v>0.29188832536156334</v>
      </c>
    </row>
    <row r="355" spans="1:2" x14ac:dyDescent="0.35">
      <c r="A355" s="31">
        <v>0.35299999999999998</v>
      </c>
      <c r="B355" s="20">
        <f t="shared" si="5"/>
        <v>0.29223258970465377</v>
      </c>
    </row>
    <row r="356" spans="1:2" x14ac:dyDescent="0.35">
      <c r="A356" s="31">
        <v>0.35399999999999998</v>
      </c>
      <c r="B356" s="20">
        <f t="shared" si="5"/>
        <v>0.29257532518507995</v>
      </c>
    </row>
    <row r="357" spans="1:2" x14ac:dyDescent="0.35">
      <c r="A357" s="31">
        <v>0.35499999999999998</v>
      </c>
      <c r="B357" s="20">
        <f t="shared" si="5"/>
        <v>0.29291654065311096</v>
      </c>
    </row>
    <row r="358" spans="1:2" x14ac:dyDescent="0.35">
      <c r="A358" s="31">
        <v>0.35599999999999998</v>
      </c>
      <c r="B358" s="20">
        <f t="shared" si="5"/>
        <v>0.29325624489970453</v>
      </c>
    </row>
    <row r="359" spans="1:2" x14ac:dyDescent="0.35">
      <c r="A359" s="31">
        <v>0.35699999999999998</v>
      </c>
      <c r="B359" s="20">
        <f t="shared" si="5"/>
        <v>0.29359444665691076</v>
      </c>
    </row>
    <row r="360" spans="1:2" x14ac:dyDescent="0.35">
      <c r="A360" s="31">
        <v>0.35799999999999998</v>
      </c>
      <c r="B360" s="20">
        <f t="shared" si="5"/>
        <v>0.29393115459827307</v>
      </c>
    </row>
    <row r="361" spans="1:2" x14ac:dyDescent="0.35">
      <c r="A361" s="31">
        <v>0.35899999999999999</v>
      </c>
      <c r="B361" s="20">
        <f t="shared" si="5"/>
        <v>0.29426637733922767</v>
      </c>
    </row>
    <row r="362" spans="1:2" x14ac:dyDescent="0.35">
      <c r="A362" s="31">
        <v>0.36</v>
      </c>
      <c r="B362" s="20">
        <f t="shared" si="5"/>
        <v>0.29460012343750069</v>
      </c>
    </row>
    <row r="363" spans="1:2" x14ac:dyDescent="0.35">
      <c r="A363" s="31">
        <v>0.36099999999999999</v>
      </c>
      <c r="B363" s="20">
        <f t="shared" si="5"/>
        <v>0.29493240139350435</v>
      </c>
    </row>
    <row r="364" spans="1:2" x14ac:dyDescent="0.35">
      <c r="A364" s="31">
        <v>0.36199999999999999</v>
      </c>
      <c r="B364" s="20">
        <f t="shared" si="5"/>
        <v>0.29526321965072977</v>
      </c>
    </row>
    <row r="365" spans="1:2" x14ac:dyDescent="0.35">
      <c r="A365" s="31">
        <v>0.36299999999999999</v>
      </c>
      <c r="B365" s="20">
        <f t="shared" si="5"/>
        <v>0.29559258659613868</v>
      </c>
    </row>
    <row r="366" spans="1:2" x14ac:dyDescent="0.35">
      <c r="A366" s="31">
        <v>0.36399999999999999</v>
      </c>
      <c r="B366" s="20">
        <f t="shared" si="5"/>
        <v>0.2959205105605533</v>
      </c>
    </row>
    <row r="367" spans="1:2" x14ac:dyDescent="0.35">
      <c r="A367" s="31">
        <v>0.36499999999999999</v>
      </c>
      <c r="B367" s="20">
        <f t="shared" si="5"/>
        <v>0.29624699981904329</v>
      </c>
    </row>
    <row r="368" spans="1:2" x14ac:dyDescent="0.35">
      <c r="A368" s="31">
        <v>0.36599999999999999</v>
      </c>
      <c r="B368" s="20">
        <f t="shared" si="5"/>
        <v>0.29657206259131164</v>
      </c>
    </row>
    <row r="369" spans="1:2" x14ac:dyDescent="0.35">
      <c r="A369" s="31">
        <v>0.36699999999999999</v>
      </c>
      <c r="B369" s="20">
        <f t="shared" si="5"/>
        <v>0.29689570704207791</v>
      </c>
    </row>
    <row r="370" spans="1:2" x14ac:dyDescent="0.35">
      <c r="A370" s="31">
        <v>0.36799999999999999</v>
      </c>
      <c r="B370" s="20">
        <f t="shared" si="5"/>
        <v>0.2972179412814599</v>
      </c>
    </row>
    <row r="371" spans="1:2" x14ac:dyDescent="0.35">
      <c r="A371" s="31">
        <v>0.36899999999999999</v>
      </c>
      <c r="B371" s="20">
        <f t="shared" si="5"/>
        <v>0.2975387733653525</v>
      </c>
    </row>
    <row r="372" spans="1:2" x14ac:dyDescent="0.35">
      <c r="A372" s="31">
        <v>0.37</v>
      </c>
      <c r="B372" s="20">
        <f t="shared" si="5"/>
        <v>0.29785821129580564</v>
      </c>
    </row>
    <row r="373" spans="1:2" x14ac:dyDescent="0.35">
      <c r="A373" s="31">
        <v>0.371</v>
      </c>
      <c r="B373" s="20">
        <f t="shared" si="5"/>
        <v>0.29817626302139882</v>
      </c>
    </row>
    <row r="374" spans="1:2" x14ac:dyDescent="0.35">
      <c r="A374" s="31">
        <v>0.372</v>
      </c>
      <c r="B374" s="20">
        <f t="shared" si="5"/>
        <v>0.2984929364376146</v>
      </c>
    </row>
    <row r="375" spans="1:2" x14ac:dyDescent="0.35">
      <c r="A375" s="31">
        <v>0.373</v>
      </c>
      <c r="B375" s="20">
        <f t="shared" si="5"/>
        <v>0.29880823938720952</v>
      </c>
    </row>
    <row r="376" spans="1:2" x14ac:dyDescent="0.35">
      <c r="A376" s="31">
        <v>0.374</v>
      </c>
      <c r="B376" s="20">
        <f t="shared" si="5"/>
        <v>0.29912217966058302</v>
      </c>
    </row>
    <row r="377" spans="1:2" x14ac:dyDescent="0.35">
      <c r="A377" s="31">
        <v>0.375</v>
      </c>
      <c r="B377" s="20">
        <f t="shared" si="5"/>
        <v>0.2994347649961443</v>
      </c>
    </row>
    <row r="378" spans="1:2" x14ac:dyDescent="0.35">
      <c r="A378" s="31">
        <v>0.376</v>
      </c>
      <c r="B378" s="20">
        <f t="shared" si="5"/>
        <v>0.29974600308067684</v>
      </c>
    </row>
    <row r="379" spans="1:2" x14ac:dyDescent="0.35">
      <c r="A379" s="31">
        <v>0.377</v>
      </c>
      <c r="B379" s="20">
        <f t="shared" si="5"/>
        <v>0.30005590154970113</v>
      </c>
    </row>
    <row r="380" spans="1:2" x14ac:dyDescent="0.35">
      <c r="A380" s="31">
        <v>0.378</v>
      </c>
      <c r="B380" s="20">
        <f t="shared" si="5"/>
        <v>0.30036446798783512</v>
      </c>
    </row>
    <row r="381" spans="1:2" x14ac:dyDescent="0.35">
      <c r="A381" s="31">
        <v>0.379</v>
      </c>
      <c r="B381" s="20">
        <f t="shared" si="5"/>
        <v>0.30067170992915249</v>
      </c>
    </row>
    <row r="382" spans="1:2" x14ac:dyDescent="0.35">
      <c r="A382" s="31">
        <v>0.38</v>
      </c>
      <c r="B382" s="20">
        <f t="shared" si="5"/>
        <v>0.30097763485753898</v>
      </c>
    </row>
    <row r="383" spans="1:2" x14ac:dyDescent="0.35">
      <c r="A383" s="31">
        <v>0.38100000000000001</v>
      </c>
      <c r="B383" s="20">
        <f t="shared" si="5"/>
        <v>0.30128225020704613</v>
      </c>
    </row>
    <row r="384" spans="1:2" x14ac:dyDescent="0.35">
      <c r="A384" s="31">
        <v>0.38200000000000001</v>
      </c>
      <c r="B384" s="20">
        <f t="shared" si="5"/>
        <v>0.30158556336224368</v>
      </c>
    </row>
    <row r="385" spans="1:2" x14ac:dyDescent="0.35">
      <c r="A385" s="31">
        <v>0.38300000000000001</v>
      </c>
      <c r="B385" s="20">
        <f t="shared" si="5"/>
        <v>0.3018875816585691</v>
      </c>
    </row>
    <row r="386" spans="1:2" x14ac:dyDescent="0.35">
      <c r="A386" s="31">
        <v>0.38400000000000001</v>
      </c>
      <c r="B386" s="20">
        <f t="shared" ref="B386:B449" si="6">A*A386^n/(B^n+A386^n)</f>
        <v>0.30218831238267513</v>
      </c>
    </row>
    <row r="387" spans="1:2" x14ac:dyDescent="0.35">
      <c r="A387" s="31">
        <v>0.38500000000000001</v>
      </c>
      <c r="B387" s="20">
        <f t="shared" si="6"/>
        <v>0.30248776277277573</v>
      </c>
    </row>
    <row r="388" spans="1:2" x14ac:dyDescent="0.35">
      <c r="A388" s="31">
        <v>0.38600000000000001</v>
      </c>
      <c r="B388" s="20">
        <f t="shared" si="6"/>
        <v>0.30278594001898901</v>
      </c>
    </row>
    <row r="389" spans="1:2" x14ac:dyDescent="0.35">
      <c r="A389" s="31">
        <v>0.38700000000000001</v>
      </c>
      <c r="B389" s="20">
        <f t="shared" si="6"/>
        <v>0.30308285126367907</v>
      </c>
    </row>
    <row r="390" spans="1:2" x14ac:dyDescent="0.35">
      <c r="A390" s="31">
        <v>0.38800000000000001</v>
      </c>
      <c r="B390" s="20">
        <f t="shared" si="6"/>
        <v>0.30337850360179425</v>
      </c>
    </row>
    <row r="391" spans="1:2" x14ac:dyDescent="0.35">
      <c r="A391" s="31">
        <v>0.38900000000000001</v>
      </c>
      <c r="B391" s="20">
        <f t="shared" si="6"/>
        <v>0.30367290408120529</v>
      </c>
    </row>
    <row r="392" spans="1:2" x14ac:dyDescent="0.35">
      <c r="A392" s="31">
        <v>0.39</v>
      </c>
      <c r="B392" s="20">
        <f t="shared" si="6"/>
        <v>0.30396605970303903</v>
      </c>
    </row>
    <row r="393" spans="1:2" x14ac:dyDescent="0.35">
      <c r="A393" s="31">
        <v>0.39100000000000001</v>
      </c>
      <c r="B393" s="20">
        <f t="shared" si="6"/>
        <v>0.30425797742201205</v>
      </c>
    </row>
    <row r="394" spans="1:2" x14ac:dyDescent="0.35">
      <c r="A394" s="31">
        <v>0.39200000000000002</v>
      </c>
      <c r="B394" s="20">
        <f t="shared" si="6"/>
        <v>0.30454866414676068</v>
      </c>
    </row>
    <row r="395" spans="1:2" x14ac:dyDescent="0.35">
      <c r="A395" s="31">
        <v>0.39300000000000002</v>
      </c>
      <c r="B395" s="20">
        <f t="shared" si="6"/>
        <v>0.30483812674016986</v>
      </c>
    </row>
    <row r="396" spans="1:2" x14ac:dyDescent="0.35">
      <c r="A396" s="31">
        <v>0.39400000000000002</v>
      </c>
      <c r="B396" s="20">
        <f t="shared" si="6"/>
        <v>0.30512637201969933</v>
      </c>
    </row>
    <row r="397" spans="1:2" x14ac:dyDescent="0.35">
      <c r="A397" s="31">
        <v>0.39500000000000002</v>
      </c>
      <c r="B397" s="20">
        <f t="shared" si="6"/>
        <v>0.30541340675770801</v>
      </c>
    </row>
    <row r="398" spans="1:2" x14ac:dyDescent="0.35">
      <c r="A398" s="31">
        <v>0.39600000000000002</v>
      </c>
      <c r="B398" s="20">
        <f t="shared" si="6"/>
        <v>0.30569923768177593</v>
      </c>
    </row>
    <row r="399" spans="1:2" x14ac:dyDescent="0.35">
      <c r="A399" s="31">
        <v>0.39700000000000002</v>
      </c>
      <c r="B399" s="20">
        <f t="shared" si="6"/>
        <v>0.30598387147502437</v>
      </c>
    </row>
    <row r="400" spans="1:2" x14ac:dyDescent="0.35">
      <c r="A400" s="31">
        <v>0.39800000000000002</v>
      </c>
      <c r="B400" s="20">
        <f t="shared" si="6"/>
        <v>0.3062673147764341</v>
      </c>
    </row>
    <row r="401" spans="1:2" x14ac:dyDescent="0.35">
      <c r="A401" s="31">
        <v>0.39900000000000002</v>
      </c>
      <c r="B401" s="20">
        <f t="shared" si="6"/>
        <v>0.30654957418116052</v>
      </c>
    </row>
    <row r="402" spans="1:2" x14ac:dyDescent="0.35">
      <c r="A402" s="31">
        <v>0.4</v>
      </c>
      <c r="B402" s="20">
        <f t="shared" si="6"/>
        <v>0.30683065624084804</v>
      </c>
    </row>
    <row r="403" spans="1:2" x14ac:dyDescent="0.35">
      <c r="A403" s="31">
        <v>0.40100000000000002</v>
      </c>
      <c r="B403" s="20">
        <f t="shared" si="6"/>
        <v>0.30711056746394144</v>
      </c>
    </row>
    <row r="404" spans="1:2" x14ac:dyDescent="0.35">
      <c r="A404" s="31">
        <v>0.40200000000000002</v>
      </c>
      <c r="B404" s="20">
        <f t="shared" si="6"/>
        <v>0.30738931431599525</v>
      </c>
    </row>
    <row r="405" spans="1:2" x14ac:dyDescent="0.35">
      <c r="A405" s="31">
        <v>0.40300000000000002</v>
      </c>
      <c r="B405" s="20">
        <f t="shared" si="6"/>
        <v>0.30766690321998186</v>
      </c>
    </row>
    <row r="406" spans="1:2" x14ac:dyDescent="0.35">
      <c r="A406" s="31">
        <v>0.40400000000000003</v>
      </c>
      <c r="B406" s="20">
        <f t="shared" si="6"/>
        <v>0.30794334055659606</v>
      </c>
    </row>
    <row r="407" spans="1:2" x14ac:dyDescent="0.35">
      <c r="A407" s="31">
        <v>0.40500000000000003</v>
      </c>
      <c r="B407" s="20">
        <f t="shared" si="6"/>
        <v>0.30821863266455934</v>
      </c>
    </row>
    <row r="408" spans="1:2" x14ac:dyDescent="0.35">
      <c r="A408" s="31">
        <v>0.40600000000000003</v>
      </c>
      <c r="B408" s="20">
        <f t="shared" si="6"/>
        <v>0.30849278584092027</v>
      </c>
    </row>
    <row r="409" spans="1:2" x14ac:dyDescent="0.35">
      <c r="A409" s="31">
        <v>0.40699999999999997</v>
      </c>
      <c r="B409" s="20">
        <f t="shared" si="6"/>
        <v>0.30876580634135459</v>
      </c>
    </row>
    <row r="410" spans="1:2" x14ac:dyDescent="0.35">
      <c r="A410" s="31">
        <v>0.40799999999999997</v>
      </c>
      <c r="B410" s="20">
        <f t="shared" si="6"/>
        <v>0.30903770038046169</v>
      </c>
    </row>
    <row r="411" spans="1:2" x14ac:dyDescent="0.35">
      <c r="A411" s="31">
        <v>0.40899999999999997</v>
      </c>
      <c r="B411" s="20">
        <f t="shared" si="6"/>
        <v>0.3093084741320602</v>
      </c>
    </row>
    <row r="412" spans="1:2" x14ac:dyDescent="0.35">
      <c r="A412" s="31">
        <v>0.41</v>
      </c>
      <c r="B412" s="20">
        <f t="shared" si="6"/>
        <v>0.30957813372948095</v>
      </c>
    </row>
    <row r="413" spans="1:2" x14ac:dyDescent="0.35">
      <c r="A413" s="31">
        <v>0.41099999999999998</v>
      </c>
      <c r="B413" s="20">
        <f t="shared" si="6"/>
        <v>0.30984668526585823</v>
      </c>
    </row>
    <row r="414" spans="1:2" x14ac:dyDescent="0.35">
      <c r="A414" s="31">
        <v>0.41199999999999998</v>
      </c>
      <c r="B414" s="20">
        <f t="shared" si="6"/>
        <v>0.31011413479441879</v>
      </c>
    </row>
    <row r="415" spans="1:2" x14ac:dyDescent="0.35">
      <c r="A415" s="31">
        <v>0.41299999999999998</v>
      </c>
      <c r="B415" s="20">
        <f t="shared" si="6"/>
        <v>0.31038048832876897</v>
      </c>
    </row>
    <row r="416" spans="1:2" x14ac:dyDescent="0.35">
      <c r="A416" s="31">
        <v>0.41399999999999998</v>
      </c>
      <c r="B416" s="20">
        <f t="shared" si="6"/>
        <v>0.31064575184317961</v>
      </c>
    </row>
    <row r="417" spans="1:2" x14ac:dyDescent="0.35">
      <c r="A417" s="31">
        <v>0.41499999999999998</v>
      </c>
      <c r="B417" s="20">
        <f t="shared" si="6"/>
        <v>0.31090993127286953</v>
      </c>
    </row>
    <row r="418" spans="1:2" x14ac:dyDescent="0.35">
      <c r="A418" s="31">
        <v>0.41599999999999998</v>
      </c>
      <c r="B418" s="20">
        <f t="shared" si="6"/>
        <v>0.31117303251428641</v>
      </c>
    </row>
    <row r="419" spans="1:2" x14ac:dyDescent="0.35">
      <c r="A419" s="31">
        <v>0.41699999999999998</v>
      </c>
      <c r="B419" s="20">
        <f t="shared" si="6"/>
        <v>0.3114350614253858</v>
      </c>
    </row>
    <row r="420" spans="1:2" x14ac:dyDescent="0.35">
      <c r="A420" s="31">
        <v>0.41799999999999998</v>
      </c>
      <c r="B420" s="20">
        <f t="shared" si="6"/>
        <v>0.31169602382590883</v>
      </c>
    </row>
    <row r="421" spans="1:2" x14ac:dyDescent="0.35">
      <c r="A421" s="31">
        <v>0.41899999999999998</v>
      </c>
      <c r="B421" s="20">
        <f t="shared" si="6"/>
        <v>0.31195592549765699</v>
      </c>
    </row>
    <row r="422" spans="1:2" x14ac:dyDescent="0.35">
      <c r="A422" s="31">
        <v>0.42</v>
      </c>
      <c r="B422" s="20">
        <f t="shared" si="6"/>
        <v>0.31221477218476529</v>
      </c>
    </row>
    <row r="423" spans="1:2" x14ac:dyDescent="0.35">
      <c r="A423" s="31">
        <v>0.42099999999999999</v>
      </c>
      <c r="B423" s="20">
        <f t="shared" si="6"/>
        <v>0.31247256959397418</v>
      </c>
    </row>
    <row r="424" spans="1:2" x14ac:dyDescent="0.35">
      <c r="A424" s="31">
        <v>0.42199999999999999</v>
      </c>
      <c r="B424" s="20">
        <f t="shared" si="6"/>
        <v>0.31272932339489878</v>
      </c>
    </row>
    <row r="425" spans="1:2" x14ac:dyDescent="0.35">
      <c r="A425" s="31">
        <v>0.42299999999999999</v>
      </c>
      <c r="B425" s="20">
        <f t="shared" si="6"/>
        <v>0.31298503922029591</v>
      </c>
    </row>
    <row r="426" spans="1:2" x14ac:dyDescent="0.35">
      <c r="A426" s="31">
        <v>0.42399999999999999</v>
      </c>
      <c r="B426" s="20">
        <f t="shared" si="6"/>
        <v>0.31323972266633043</v>
      </c>
    </row>
    <row r="427" spans="1:2" x14ac:dyDescent="0.35">
      <c r="A427" s="31">
        <v>0.42499999999999999</v>
      </c>
      <c r="B427" s="20">
        <f t="shared" si="6"/>
        <v>0.31349337929283844</v>
      </c>
    </row>
    <row r="428" spans="1:2" x14ac:dyDescent="0.35">
      <c r="A428" s="31">
        <v>0.42599999999999999</v>
      </c>
      <c r="B428" s="20">
        <f t="shared" si="6"/>
        <v>0.31374601462358914</v>
      </c>
    </row>
    <row r="429" spans="1:2" x14ac:dyDescent="0.35">
      <c r="A429" s="31">
        <v>0.42699999999999999</v>
      </c>
      <c r="B429" s="20">
        <f t="shared" si="6"/>
        <v>0.31399763414654519</v>
      </c>
    </row>
    <row r="430" spans="1:2" x14ac:dyDescent="0.35">
      <c r="A430" s="31">
        <v>0.42799999999999999</v>
      </c>
      <c r="B430" s="20">
        <f t="shared" si="6"/>
        <v>0.31424824331411999</v>
      </c>
    </row>
    <row r="431" spans="1:2" x14ac:dyDescent="0.35">
      <c r="A431" s="31">
        <v>0.42899999999999999</v>
      </c>
      <c r="B431" s="20">
        <f t="shared" si="6"/>
        <v>0.31449784754343491</v>
      </c>
    </row>
    <row r="432" spans="1:2" x14ac:dyDescent="0.35">
      <c r="A432" s="31">
        <v>0.43</v>
      </c>
      <c r="B432" s="20">
        <f t="shared" si="6"/>
        <v>0.31474645221657255</v>
      </c>
    </row>
    <row r="433" spans="1:2" x14ac:dyDescent="0.35">
      <c r="A433" s="31">
        <v>0.43099999999999999</v>
      </c>
      <c r="B433" s="20">
        <f t="shared" si="6"/>
        <v>0.31499406268083024</v>
      </c>
    </row>
    <row r="434" spans="1:2" x14ac:dyDescent="0.35">
      <c r="A434" s="31">
        <v>0.432</v>
      </c>
      <c r="B434" s="20">
        <f t="shared" si="6"/>
        <v>0.31524068424897012</v>
      </c>
    </row>
    <row r="435" spans="1:2" x14ac:dyDescent="0.35">
      <c r="A435" s="31">
        <v>0.433</v>
      </c>
      <c r="B435" s="20">
        <f t="shared" si="6"/>
        <v>0.31548632219946793</v>
      </c>
    </row>
    <row r="436" spans="1:2" x14ac:dyDescent="0.35">
      <c r="A436" s="31">
        <v>0.434</v>
      </c>
      <c r="B436" s="20">
        <f t="shared" si="6"/>
        <v>0.31573098177676062</v>
      </c>
    </row>
    <row r="437" spans="1:2" x14ac:dyDescent="0.35">
      <c r="A437" s="31">
        <v>0.435</v>
      </c>
      <c r="B437" s="20">
        <f t="shared" si="6"/>
        <v>0.31597466819149117</v>
      </c>
    </row>
    <row r="438" spans="1:2" x14ac:dyDescent="0.35">
      <c r="A438" s="31">
        <v>0.436</v>
      </c>
      <c r="B438" s="20">
        <f t="shared" si="6"/>
        <v>0.31621738662075211</v>
      </c>
    </row>
    <row r="439" spans="1:2" x14ac:dyDescent="0.35">
      <c r="A439" s="31">
        <v>0.437</v>
      </c>
      <c r="B439" s="20">
        <f t="shared" si="6"/>
        <v>0.31645914220832733</v>
      </c>
    </row>
    <row r="440" spans="1:2" x14ac:dyDescent="0.35">
      <c r="A440" s="31">
        <v>0.438</v>
      </c>
      <c r="B440" s="20">
        <f t="shared" si="6"/>
        <v>0.31669994006493191</v>
      </c>
    </row>
    <row r="441" spans="1:2" x14ac:dyDescent="0.35">
      <c r="A441" s="31">
        <v>0.439</v>
      </c>
      <c r="B441" s="20">
        <f t="shared" si="6"/>
        <v>0.31693978526845012</v>
      </c>
    </row>
    <row r="442" spans="1:2" x14ac:dyDescent="0.35">
      <c r="A442" s="31">
        <v>0.44</v>
      </c>
      <c r="B442" s="20">
        <f t="shared" si="6"/>
        <v>0.31717868286417245</v>
      </c>
    </row>
    <row r="443" spans="1:2" x14ac:dyDescent="0.35">
      <c r="A443" s="31">
        <v>0.441</v>
      </c>
      <c r="B443" s="20">
        <f t="shared" si="6"/>
        <v>0.31741663786502927</v>
      </c>
    </row>
    <row r="444" spans="1:2" x14ac:dyDescent="0.35">
      <c r="A444" s="31">
        <v>0.442</v>
      </c>
      <c r="B444" s="20">
        <f t="shared" si="6"/>
        <v>0.31765365525182465</v>
      </c>
    </row>
    <row r="445" spans="1:2" x14ac:dyDescent="0.35">
      <c r="A445" s="31">
        <v>0.443</v>
      </c>
      <c r="B445" s="20">
        <f t="shared" si="6"/>
        <v>0.31788973997346726</v>
      </c>
    </row>
    <row r="446" spans="1:2" x14ac:dyDescent="0.35">
      <c r="A446" s="31">
        <v>0.44400000000000001</v>
      </c>
      <c r="B446" s="20">
        <f t="shared" si="6"/>
        <v>0.31812489694719986</v>
      </c>
    </row>
    <row r="447" spans="1:2" x14ac:dyDescent="0.35">
      <c r="A447" s="31">
        <v>0.44500000000000001</v>
      </c>
      <c r="B447" s="20">
        <f t="shared" si="6"/>
        <v>0.31835913105882707</v>
      </c>
    </row>
    <row r="448" spans="1:2" x14ac:dyDescent="0.35">
      <c r="A448" s="31">
        <v>0.44600000000000001</v>
      </c>
      <c r="B448" s="20">
        <f t="shared" si="6"/>
        <v>0.31859244716294166</v>
      </c>
    </row>
    <row r="449" spans="1:2" x14ac:dyDescent="0.35">
      <c r="A449" s="31">
        <v>0.44700000000000001</v>
      </c>
      <c r="B449" s="20">
        <f t="shared" si="6"/>
        <v>0.31882485008314881</v>
      </c>
    </row>
    <row r="450" spans="1:2" x14ac:dyDescent="0.35">
      <c r="A450" s="31">
        <v>0.44800000000000001</v>
      </c>
      <c r="B450" s="20">
        <f t="shared" ref="B450:B452" si="7">A*A450^n/(B^n+A450^n)</f>
        <v>0.31905634461228932</v>
      </c>
    </row>
    <row r="451" spans="1:2" x14ac:dyDescent="0.35">
      <c r="A451" s="31">
        <v>0.44900000000000001</v>
      </c>
      <c r="B451" s="20">
        <f t="shared" si="7"/>
        <v>0.31928693551266007</v>
      </c>
    </row>
    <row r="452" spans="1:2" x14ac:dyDescent="0.35">
      <c r="A452" s="31">
        <v>0.45</v>
      </c>
      <c r="B452" s="20">
        <f t="shared" si="7"/>
        <v>0.31951662751623416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15</vt:i4>
      </vt:variant>
    </vt:vector>
  </HeadingPairs>
  <TitlesOfParts>
    <vt:vector size="20" baseType="lpstr">
      <vt:lpstr>L-S</vt:lpstr>
      <vt:lpstr>M-NM</vt:lpstr>
      <vt:lpstr>Readme</vt:lpstr>
      <vt:lpstr>K</vt:lpstr>
      <vt:lpstr>f(S)</vt:lpstr>
      <vt:lpstr>'f(S)'!A</vt:lpstr>
      <vt:lpstr>'f(S)'!B</vt:lpstr>
      <vt:lpstr>K!c0</vt:lpstr>
      <vt:lpstr>K!circ</vt:lpstr>
      <vt:lpstr>K!circumference__inches</vt:lpstr>
      <vt:lpstr>K!elev</vt:lpstr>
      <vt:lpstr>K!mass</vt:lpstr>
      <vt:lpstr>'f(S)'!n</vt:lpstr>
      <vt:lpstr>K!pressure</vt:lpstr>
      <vt:lpstr>K!RH</vt:lpstr>
      <vt:lpstr>K!rho</vt:lpstr>
      <vt:lpstr>rho_1</vt:lpstr>
      <vt:lpstr>K!SVP</vt:lpstr>
      <vt:lpstr>K!temp</vt:lpstr>
      <vt:lpstr>yR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Alan's 2-in-1</dc:creator>
  <cp:lastModifiedBy>Alan's 2-in-1</cp:lastModifiedBy>
  <dcterms:created xsi:type="dcterms:W3CDTF">2018-07-23T21:31:30Z</dcterms:created>
  <dcterms:modified xsi:type="dcterms:W3CDTF">2021-01-22T20:58:10Z</dcterms:modified>
</cp:coreProperties>
</file>